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3620"/>
  </bookViews>
  <sheets>
    <sheet name="Отчет 1" sheetId="8" r:id="rId1"/>
    <sheet name="Отчет 2" sheetId="4" r:id="rId2"/>
    <sheet name="Отчет 3" sheetId="3" r:id="rId3"/>
    <sheet name="Лист5" sheetId="9" r:id="rId4"/>
    <sheet name="Лист3" sheetId="7" r:id="rId5"/>
    <sheet name="Лист4" sheetId="6" r:id="rId6"/>
    <sheet name="Лист1" sheetId="1" r:id="rId7"/>
    <sheet name="Лист2" sheetId="2" r:id="rId8"/>
    <sheet name="Документ" sheetId="10" r:id="rId9"/>
  </sheets>
  <externalReferences>
    <externalReference r:id="rId10"/>
    <externalReference r:id="rId11"/>
  </externalReferences>
  <definedNames>
    <definedName name="_xlnm.Print_Titles" localSheetId="8">Документ!$6:$8</definedName>
    <definedName name="_xlnm.Print_Titles" localSheetId="6">Лист1!$4:$8</definedName>
    <definedName name="_xlnm.Print_Titles" localSheetId="0">'Отчет 1'!$6:$7</definedName>
    <definedName name="_xlnm.Print_Titles" localSheetId="2">'Отчет 3'!$6:$8</definedName>
    <definedName name="_xlnm.Print_Area" localSheetId="6">Лист1!$B$1:$H$108</definedName>
    <definedName name="_xlnm.Print_Area" localSheetId="0">'Отчет 1'!$B$1:$L$37</definedName>
    <definedName name="_xlnm.Print_Area" localSheetId="1">'Отчет 2'!$B$2:$U$15</definedName>
    <definedName name="_xlnm.Print_Area" localSheetId="2">'Отчет 3'!$B$1:$M$108</definedName>
  </definedNames>
  <calcPr calcId="162913"/>
</workbook>
</file>

<file path=xl/calcChain.xml><?xml version="1.0" encoding="utf-8"?>
<calcChain xmlns="http://schemas.openxmlformats.org/spreadsheetml/2006/main">
  <c r="F114" i="3" l="1"/>
  <c r="F116" i="3"/>
  <c r="L44" i="3"/>
  <c r="L40" i="3"/>
  <c r="L41" i="3"/>
  <c r="L39" i="3"/>
  <c r="L24" i="3"/>
  <c r="L19" i="3"/>
  <c r="L32" i="3"/>
  <c r="K10" i="3"/>
  <c r="K11" i="3"/>
  <c r="K9" i="3"/>
  <c r="I17" i="8" l="1"/>
  <c r="I18" i="8"/>
  <c r="I19" i="8"/>
  <c r="I20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36" i="8"/>
  <c r="I9" i="8"/>
  <c r="I10" i="8"/>
  <c r="I12" i="8"/>
  <c r="I13" i="8"/>
  <c r="I14" i="8"/>
  <c r="I15" i="8"/>
  <c r="I8" i="8"/>
  <c r="L9" i="3"/>
  <c r="L10" i="3"/>
  <c r="L11" i="3"/>
  <c r="H14" i="4"/>
  <c r="H13" i="4"/>
  <c r="H44" i="3"/>
  <c r="H34" i="3" s="1"/>
  <c r="O18" i="3"/>
  <c r="O16" i="3"/>
  <c r="H108" i="3"/>
  <c r="H103" i="3"/>
  <c r="H98" i="3"/>
  <c r="H83" i="3"/>
  <c r="G78" i="3"/>
  <c r="H78" i="3"/>
  <c r="H73" i="3"/>
  <c r="H63" i="3"/>
  <c r="H58" i="3"/>
  <c r="H43" i="3"/>
  <c r="H35" i="3"/>
  <c r="H33" i="3"/>
  <c r="H10" i="3"/>
  <c r="F80" i="3"/>
  <c r="F79" i="3"/>
  <c r="H38" i="3" l="1"/>
  <c r="H48" i="3"/>
  <c r="G80" i="3"/>
  <c r="O85" i="10"/>
  <c r="O246" i="10"/>
  <c r="O13" i="3"/>
  <c r="O12" i="3"/>
  <c r="P9" i="3"/>
  <c r="O9" i="3"/>
  <c r="O10" i="3" l="1"/>
  <c r="O11" i="3" s="1"/>
  <c r="G79" i="3"/>
  <c r="G83" i="3" s="1"/>
  <c r="G19" i="3"/>
  <c r="F19" i="3"/>
  <c r="G24" i="3"/>
  <c r="F24" i="3"/>
  <c r="G44" i="3"/>
  <c r="G48" i="3" s="1"/>
  <c r="F44" i="3"/>
  <c r="G39" i="3"/>
  <c r="G29" i="3"/>
  <c r="G33" i="3" s="1"/>
  <c r="F39" i="3"/>
  <c r="F29" i="3"/>
  <c r="F33" i="3" s="1"/>
  <c r="G54" i="3"/>
  <c r="G58" i="3" s="1"/>
  <c r="F54" i="3"/>
  <c r="G59" i="3"/>
  <c r="G63" i="3" s="1"/>
  <c r="F59" i="3"/>
  <c r="O103" i="10"/>
  <c r="O102" i="10"/>
  <c r="O101" i="10"/>
  <c r="G14" i="3" l="1"/>
  <c r="G43" i="3"/>
  <c r="F14" i="3"/>
  <c r="G64" i="3"/>
  <c r="F64" i="3" l="1"/>
  <c r="G69" i="3"/>
  <c r="G73" i="3" s="1"/>
  <c r="F69" i="3"/>
  <c r="G84" i="3"/>
  <c r="G85" i="3"/>
  <c r="F85" i="3"/>
  <c r="F84" i="3"/>
  <c r="G89" i="3"/>
  <c r="G90" i="3"/>
  <c r="F90" i="3"/>
  <c r="F89" i="3"/>
  <c r="G104" i="3"/>
  <c r="G108" i="3" s="1"/>
  <c r="G94" i="3"/>
  <c r="G95" i="3"/>
  <c r="F95" i="3"/>
  <c r="F94" i="3"/>
  <c r="F104" i="3"/>
  <c r="F99" i="3" s="1"/>
  <c r="G98" i="3" l="1"/>
  <c r="G34" i="3"/>
  <c r="G35" i="3"/>
  <c r="G10" i="3" s="1"/>
  <c r="F35" i="3"/>
  <c r="F34" i="3"/>
  <c r="F9" i="3" s="1"/>
  <c r="O93" i="3"/>
  <c r="G23" i="3"/>
  <c r="E80" i="1"/>
  <c r="N164" i="2"/>
  <c r="E79" i="1"/>
  <c r="J79" i="1" s="1"/>
  <c r="F94" i="1"/>
  <c r="F95" i="1"/>
  <c r="E95" i="1"/>
  <c r="E94" i="1"/>
  <c r="F89" i="1"/>
  <c r="F90" i="1"/>
  <c r="E90" i="1"/>
  <c r="E89" i="1"/>
  <c r="F84" i="1"/>
  <c r="F85" i="1"/>
  <c r="E85" i="1"/>
  <c r="E84" i="1"/>
  <c r="G38" i="3" l="1"/>
  <c r="H23" i="3"/>
  <c r="O94" i="3"/>
  <c r="F74" i="1" l="1"/>
  <c r="E74" i="1"/>
  <c r="F69" i="1"/>
  <c r="F64" i="1"/>
  <c r="E64" i="1"/>
  <c r="E69" i="1"/>
  <c r="F59" i="1"/>
  <c r="E59" i="1"/>
  <c r="F54" i="1"/>
  <c r="E54" i="1"/>
  <c r="F44" i="1"/>
  <c r="E44" i="1"/>
  <c r="F39" i="1"/>
  <c r="E39" i="1"/>
  <c r="F29" i="1"/>
  <c r="E29" i="1"/>
  <c r="F24" i="1"/>
  <c r="E24" i="1"/>
  <c r="F19" i="1"/>
  <c r="E19" i="1"/>
  <c r="J317" i="2"/>
  <c r="I317" i="2"/>
  <c r="H317" i="2"/>
  <c r="H19" i="3" l="1"/>
  <c r="H24" i="3"/>
  <c r="G9" i="8"/>
  <c r="G8" i="8"/>
  <c r="H14" i="3" l="1"/>
  <c r="H9" i="3" s="1"/>
  <c r="H13" i="3" s="1"/>
  <c r="O19" i="3"/>
  <c r="O20" i="3" s="1"/>
  <c r="O17" i="3"/>
  <c r="L15" i="9"/>
  <c r="I82" i="9"/>
  <c r="I33" i="9"/>
  <c r="J33" i="9"/>
  <c r="I26" i="9"/>
  <c r="H64" i="9" l="1"/>
  <c r="H63" i="9"/>
  <c r="H62" i="9"/>
  <c r="H61" i="9"/>
  <c r="H82" i="9"/>
  <c r="H81" i="9"/>
  <c r="H92" i="9"/>
  <c r="H95" i="9"/>
  <c r="I63" i="9"/>
  <c r="I62" i="9"/>
  <c r="I61" i="9"/>
  <c r="I57" i="9"/>
  <c r="I51" i="9"/>
  <c r="K259" i="10"/>
  <c r="K216" i="10"/>
  <c r="K125" i="10"/>
  <c r="K105" i="10"/>
  <c r="K104" i="10"/>
  <c r="K182" i="10"/>
  <c r="K178" i="10"/>
  <c r="K186" i="10"/>
  <c r="K79" i="10"/>
  <c r="K165" i="10"/>
  <c r="K167" i="10"/>
  <c r="K91" i="10"/>
  <c r="K147" i="10"/>
  <c r="K207" i="10"/>
  <c r="K166" i="10"/>
  <c r="K48" i="10"/>
  <c r="K9" i="10"/>
  <c r="K68" i="10"/>
  <c r="K210" i="10"/>
  <c r="K162" i="10"/>
  <c r="K141" i="10"/>
  <c r="K93" i="10"/>
  <c r="K62" i="10"/>
  <c r="K26" i="10"/>
  <c r="K74" i="10"/>
  <c r="K199" i="10"/>
  <c r="K250" i="10"/>
  <c r="K118" i="10"/>
  <c r="K248" i="10"/>
  <c r="K77" i="10"/>
  <c r="K196" i="10"/>
  <c r="K21" i="10"/>
  <c r="K127" i="10"/>
  <c r="K25" i="10"/>
  <c r="K129" i="10"/>
  <c r="K200" i="10"/>
  <c r="K45" i="10"/>
  <c r="K120" i="10"/>
  <c r="K219" i="10"/>
  <c r="K58" i="10"/>
  <c r="K174" i="10"/>
  <c r="K121" i="10"/>
  <c r="K188" i="10"/>
  <c r="K158" i="10"/>
  <c r="K66" i="10"/>
  <c r="K36" i="10"/>
  <c r="K20" i="10"/>
  <c r="K46" i="10"/>
  <c r="K94" i="10"/>
  <c r="K256" i="10"/>
  <c r="K222" i="10"/>
  <c r="K44" i="10"/>
  <c r="K138" i="10"/>
  <c r="K239" i="10"/>
  <c r="K183" i="10"/>
  <c r="K123" i="10"/>
  <c r="K54" i="10"/>
  <c r="K164" i="10"/>
  <c r="K57" i="10"/>
  <c r="K195" i="10"/>
  <c r="K100" i="10"/>
  <c r="K233" i="10"/>
  <c r="K33" i="10"/>
  <c r="K251" i="10"/>
  <c r="K114" i="10"/>
  <c r="K71" i="10"/>
  <c r="K32" i="10"/>
  <c r="K215" i="10"/>
  <c r="K170" i="10"/>
  <c r="K212" i="10"/>
  <c r="K243" i="10"/>
  <c r="K260" i="10"/>
  <c r="K115" i="10"/>
  <c r="K246" i="10"/>
  <c r="K122" i="10"/>
  <c r="K211" i="10"/>
  <c r="K155" i="10"/>
  <c r="K135" i="10"/>
  <c r="K206" i="10"/>
  <c r="K152" i="10"/>
  <c r="K189" i="10"/>
  <c r="K98" i="10"/>
  <c r="K236" i="10"/>
  <c r="K177" i="10"/>
  <c r="K245" i="10"/>
  <c r="K56" i="10"/>
  <c r="K169" i="10"/>
  <c r="K153" i="10"/>
  <c r="K61" i="10"/>
  <c r="K99" i="10"/>
  <c r="K39" i="10"/>
  <c r="K23" i="10"/>
  <c r="K67" i="10"/>
  <c r="K205" i="10"/>
  <c r="K202" i="10"/>
  <c r="K110" i="10"/>
  <c r="K14" i="10"/>
  <c r="K145" i="10"/>
  <c r="K254" i="10"/>
  <c r="K221" i="10"/>
  <c r="K12" i="10"/>
  <c r="K163" i="10"/>
  <c r="K128" i="10"/>
  <c r="K133" i="10"/>
  <c r="K78" i="10"/>
  <c r="K171" i="10"/>
  <c r="K131" i="10"/>
  <c r="K41" i="10"/>
  <c r="K24" i="10"/>
  <c r="K53" i="10"/>
  <c r="K106" i="10"/>
  <c r="K18" i="10"/>
  <c r="K257" i="10"/>
  <c r="K76" i="10"/>
  <c r="K220" i="10"/>
  <c r="K16" i="10"/>
  <c r="K208" i="10"/>
  <c r="K83" i="10"/>
  <c r="K249" i="10"/>
  <c r="K203" i="10"/>
  <c r="K87" i="10"/>
  <c r="K50" i="10"/>
  <c r="K136" i="10"/>
  <c r="K184" i="10"/>
  <c r="K55" i="10"/>
  <c r="K204" i="10"/>
  <c r="K37" i="10"/>
  <c r="K192" i="10"/>
  <c r="K64" i="10"/>
  <c r="K117" i="10"/>
  <c r="K148" i="10"/>
  <c r="K226" i="10"/>
  <c r="K89" i="10"/>
  <c r="K102" i="10"/>
  <c r="K43" i="10"/>
  <c r="K130" i="10"/>
  <c r="K112" i="10"/>
  <c r="K92" i="10"/>
  <c r="K82" i="10"/>
  <c r="K253" i="10"/>
  <c r="K31" i="10"/>
  <c r="K244" i="10"/>
  <c r="K185" i="10"/>
  <c r="K108" i="10"/>
  <c r="K252" i="10"/>
  <c r="K223" i="10"/>
  <c r="K180" i="10"/>
  <c r="K197" i="10"/>
  <c r="K232" i="10"/>
  <c r="K237" i="10"/>
  <c r="K10" i="10"/>
  <c r="K209" i="10"/>
  <c r="K95" i="10"/>
  <c r="K51" i="10"/>
  <c r="K17" i="10"/>
  <c r="K173" i="10"/>
  <c r="K47" i="10"/>
  <c r="K261" i="10"/>
  <c r="K29" i="10"/>
  <c r="K265" i="10"/>
  <c r="K150" i="10"/>
  <c r="K161" i="10"/>
  <c r="K34" i="10"/>
  <c r="K247" i="10"/>
  <c r="K109" i="10"/>
  <c r="K65" i="10"/>
  <c r="K230" i="10"/>
  <c r="K241" i="10"/>
  <c r="K80" i="10"/>
  <c r="K168" i="10"/>
  <c r="K72" i="10"/>
  <c r="K217" i="10"/>
  <c r="K193" i="10"/>
  <c r="K86" i="10"/>
  <c r="K96" i="10"/>
  <c r="K35" i="10"/>
  <c r="K159" i="10"/>
  <c r="K218" i="10"/>
  <c r="K107" i="10"/>
  <c r="K143" i="10"/>
  <c r="K13" i="10"/>
  <c r="K140" i="10"/>
  <c r="K149" i="10"/>
  <c r="K194" i="10"/>
  <c r="K22" i="10"/>
  <c r="K11" i="10"/>
  <c r="K240" i="10"/>
  <c r="K73" i="10"/>
  <c r="K90" i="10"/>
  <c r="K137" i="10"/>
  <c r="K175" i="10"/>
  <c r="K160" i="10"/>
  <c r="K238" i="10"/>
  <c r="K229" i="10"/>
  <c r="K262" i="10"/>
  <c r="K124" i="10"/>
  <c r="K40" i="10"/>
  <c r="K263" i="10"/>
  <c r="K27" i="10"/>
  <c r="K81" i="10"/>
  <c r="K157" i="10"/>
  <c r="K113" i="10"/>
  <c r="K224" i="10"/>
  <c r="K97" i="10"/>
  <c r="K234" i="10"/>
  <c r="K19" i="10"/>
  <c r="K255" i="10"/>
  <c r="K225" i="10"/>
  <c r="K84" i="10"/>
  <c r="K151" i="10"/>
  <c r="K49" i="10"/>
  <c r="K198" i="10"/>
  <c r="K144" i="10"/>
  <c r="K191" i="10"/>
  <c r="K134" i="10"/>
  <c r="K176" i="10"/>
  <c r="K154" i="10"/>
  <c r="K214" i="10"/>
  <c r="K228" i="10"/>
  <c r="K38" i="10"/>
  <c r="K231" i="10"/>
  <c r="K235" i="10"/>
  <c r="K181" i="10"/>
  <c r="K172" i="10"/>
  <c r="K88" i="10"/>
  <c r="K139" i="10"/>
  <c r="K69" i="10"/>
  <c r="K15" i="10"/>
  <c r="K70" i="10"/>
  <c r="K111" i="10"/>
  <c r="K190" i="10"/>
  <c r="K42" i="10"/>
  <c r="K156" i="10"/>
  <c r="K75" i="10"/>
  <c r="K63" i="10"/>
  <c r="K142" i="10"/>
  <c r="K101" i="10"/>
  <c r="K59" i="10"/>
  <c r="K179" i="10"/>
  <c r="K52" i="10"/>
  <c r="K227" i="10"/>
  <c r="K119" i="10"/>
  <c r="K30" i="10"/>
  <c r="K132" i="10"/>
  <c r="K28" i="10"/>
  <c r="K103" i="10"/>
  <c r="K85" i="10"/>
  <c r="K242" i="10"/>
  <c r="K213" i="10"/>
  <c r="K116" i="10"/>
  <c r="K126" i="10"/>
  <c r="K187" i="10"/>
  <c r="K258" i="10"/>
  <c r="K146" i="10"/>
  <c r="K264" i="10"/>
  <c r="K201" i="10"/>
  <c r="K60" i="10"/>
  <c r="H60" i="9" l="1"/>
  <c r="H80" i="9"/>
  <c r="K127" i="9"/>
  <c r="K126" i="9"/>
  <c r="J125" i="9"/>
  <c r="I125" i="9"/>
  <c r="H125" i="9"/>
  <c r="K124" i="9"/>
  <c r="K123" i="9" s="1"/>
  <c r="J123" i="9"/>
  <c r="I123" i="9"/>
  <c r="H123" i="9"/>
  <c r="K122" i="9"/>
  <c r="K121" i="9"/>
  <c r="K120" i="9"/>
  <c r="K119" i="9"/>
  <c r="K118" i="9"/>
  <c r="K117" i="9"/>
  <c r="K116" i="9"/>
  <c r="K115" i="9"/>
  <c r="K114" i="9"/>
  <c r="K113" i="9"/>
  <c r="K112" i="9"/>
  <c r="J111" i="9"/>
  <c r="J110" i="9" s="1"/>
  <c r="I111" i="9"/>
  <c r="I110" i="9" s="1"/>
  <c r="H111" i="9"/>
  <c r="H110" i="9" s="1"/>
  <c r="K107" i="9"/>
  <c r="K106" i="9"/>
  <c r="J105" i="9"/>
  <c r="I105" i="9"/>
  <c r="H105" i="9"/>
  <c r="K104" i="9"/>
  <c r="K103" i="9"/>
  <c r="K102" i="9"/>
  <c r="K101" i="9"/>
  <c r="K100" i="9"/>
  <c r="K99" i="9"/>
  <c r="K98" i="9"/>
  <c r="K97" i="9"/>
  <c r="K96" i="9"/>
  <c r="J95" i="9"/>
  <c r="I95" i="9"/>
  <c r="K94" i="9"/>
  <c r="K93" i="9"/>
  <c r="J92" i="9"/>
  <c r="I92" i="9"/>
  <c r="K91" i="9"/>
  <c r="K90" i="9"/>
  <c r="J89" i="9"/>
  <c r="I89" i="9"/>
  <c r="H89" i="9"/>
  <c r="K88" i="9"/>
  <c r="K87" i="9"/>
  <c r="J86" i="9"/>
  <c r="I86" i="9"/>
  <c r="H86" i="9"/>
  <c r="K85" i="9"/>
  <c r="K84" i="9"/>
  <c r="J83" i="9"/>
  <c r="I83" i="9"/>
  <c r="H83" i="9"/>
  <c r="J82" i="9"/>
  <c r="J81" i="9"/>
  <c r="I81" i="9"/>
  <c r="K79" i="9"/>
  <c r="K78" i="9"/>
  <c r="J77" i="9"/>
  <c r="I77" i="9"/>
  <c r="H77" i="9"/>
  <c r="K76" i="9"/>
  <c r="K75" i="9"/>
  <c r="J74" i="9"/>
  <c r="I74" i="9"/>
  <c r="H74" i="9"/>
  <c r="K73" i="9"/>
  <c r="K72" i="9"/>
  <c r="J71" i="9"/>
  <c r="I71" i="9"/>
  <c r="H71" i="9"/>
  <c r="K70" i="9"/>
  <c r="K69" i="9"/>
  <c r="J68" i="9"/>
  <c r="I68" i="9"/>
  <c r="H68" i="9"/>
  <c r="K67" i="9"/>
  <c r="K66" i="9"/>
  <c r="J65" i="9"/>
  <c r="I65" i="9"/>
  <c r="H65" i="9"/>
  <c r="J64" i="9"/>
  <c r="I64" i="9"/>
  <c r="J63" i="9"/>
  <c r="K63" i="9" s="1"/>
  <c r="J62" i="9"/>
  <c r="J61" i="9"/>
  <c r="K61" i="9" s="1"/>
  <c r="K59" i="9"/>
  <c r="K58" i="9"/>
  <c r="J57" i="9"/>
  <c r="H57" i="9"/>
  <c r="K56" i="9"/>
  <c r="K55" i="9"/>
  <c r="J54" i="9"/>
  <c r="I54" i="9"/>
  <c r="H54" i="9"/>
  <c r="K53" i="9"/>
  <c r="K52" i="9"/>
  <c r="J51" i="9"/>
  <c r="H51" i="9"/>
  <c r="I48" i="9"/>
  <c r="H49" i="9"/>
  <c r="H48" i="9" s="1"/>
  <c r="J48" i="9"/>
  <c r="K47" i="9"/>
  <c r="K46" i="9" s="1"/>
  <c r="H47" i="9"/>
  <c r="H46" i="9" s="1"/>
  <c r="J46" i="9"/>
  <c r="I46" i="9"/>
  <c r="K45" i="9"/>
  <c r="J44" i="9"/>
  <c r="J42" i="9" s="1"/>
  <c r="H44" i="9"/>
  <c r="H42" i="9" s="1"/>
  <c r="K43" i="9"/>
  <c r="I42" i="9"/>
  <c r="K41" i="9"/>
  <c r="K40" i="9" s="1"/>
  <c r="J40" i="9"/>
  <c r="I40" i="9"/>
  <c r="H40" i="9"/>
  <c r="K39" i="9"/>
  <c r="K38" i="9"/>
  <c r="H38" i="9"/>
  <c r="H37" i="9" s="1"/>
  <c r="J37" i="9"/>
  <c r="I37" i="9"/>
  <c r="K35" i="9"/>
  <c r="H35" i="9"/>
  <c r="H33" i="9" s="1"/>
  <c r="K34" i="9"/>
  <c r="K28" i="9"/>
  <c r="K27" i="9"/>
  <c r="J26" i="9"/>
  <c r="J25" i="9" s="1"/>
  <c r="J24" i="9" s="1"/>
  <c r="J23" i="9" s="1"/>
  <c r="H26" i="9"/>
  <c r="H25" i="9" s="1"/>
  <c r="H24" i="9" s="1"/>
  <c r="H23" i="9" s="1"/>
  <c r="I25" i="9"/>
  <c r="I24" i="9" s="1"/>
  <c r="I23" i="9" s="1"/>
  <c r="K22" i="9"/>
  <c r="K21" i="9"/>
  <c r="J20" i="9"/>
  <c r="I20" i="9"/>
  <c r="H20" i="9"/>
  <c r="K16" i="9"/>
  <c r="K15" i="9"/>
  <c r="J14" i="9"/>
  <c r="I14" i="9"/>
  <c r="H14" i="9"/>
  <c r="K8" i="9"/>
  <c r="K7" i="9"/>
  <c r="K6" i="9"/>
  <c r="K5" i="9"/>
  <c r="K4" i="9"/>
  <c r="F83" i="3" l="1"/>
  <c r="K33" i="9"/>
  <c r="I80" i="9"/>
  <c r="H50" i="9"/>
  <c r="K64" i="9"/>
  <c r="K92" i="9"/>
  <c r="K44" i="9"/>
  <c r="K42" i="9" s="1"/>
  <c r="H32" i="9"/>
  <c r="H31" i="9" s="1"/>
  <c r="H30" i="9" s="1"/>
  <c r="K68" i="9"/>
  <c r="K77" i="9"/>
  <c r="K54" i="9"/>
  <c r="K57" i="9"/>
  <c r="K86" i="9"/>
  <c r="K51" i="9"/>
  <c r="K82" i="9"/>
  <c r="H13" i="9"/>
  <c r="H12" i="9" s="1"/>
  <c r="H11" i="9" s="1"/>
  <c r="K14" i="9"/>
  <c r="K71" i="9"/>
  <c r="K83" i="9"/>
  <c r="K125" i="9"/>
  <c r="H19" i="9"/>
  <c r="H18" i="9" s="1"/>
  <c r="H17" i="9" s="1"/>
  <c r="K37" i="9"/>
  <c r="K65" i="9"/>
  <c r="K111" i="9"/>
  <c r="K110" i="9" s="1"/>
  <c r="K109" i="9" s="1"/>
  <c r="K108" i="9" s="1"/>
  <c r="H109" i="9"/>
  <c r="H108" i="9" s="1"/>
  <c r="G99" i="3"/>
  <c r="I109" i="9"/>
  <c r="I108" i="9" s="1"/>
  <c r="K89" i="9"/>
  <c r="J109" i="9"/>
  <c r="J108" i="9" s="1"/>
  <c r="J19" i="9"/>
  <c r="J18" i="9" s="1"/>
  <c r="J17" i="9" s="1"/>
  <c r="J10" i="9" s="1"/>
  <c r="J60" i="9"/>
  <c r="J50" i="9" s="1"/>
  <c r="K62" i="9"/>
  <c r="J80" i="9"/>
  <c r="K81" i="9"/>
  <c r="K26" i="9"/>
  <c r="I60" i="9"/>
  <c r="I50" i="9" s="1"/>
  <c r="K74" i="9"/>
  <c r="K95" i="9"/>
  <c r="K105" i="9"/>
  <c r="F48" i="3"/>
  <c r="K25" i="9"/>
  <c r="K24" i="9"/>
  <c r="K20" i="9"/>
  <c r="I13" i="9"/>
  <c r="K13" i="9" s="1"/>
  <c r="I19" i="9"/>
  <c r="K49" i="9"/>
  <c r="K48" i="9" s="1"/>
  <c r="K23" i="9"/>
  <c r="F98" i="3"/>
  <c r="F93" i="3"/>
  <c r="F10" i="3"/>
  <c r="F78" i="3"/>
  <c r="F73" i="3"/>
  <c r="F68" i="3"/>
  <c r="F63" i="3"/>
  <c r="F58" i="3"/>
  <c r="F43" i="3"/>
  <c r="F23" i="3"/>
  <c r="G103" i="3" l="1"/>
  <c r="G9" i="3"/>
  <c r="G13" i="3" s="1"/>
  <c r="F103" i="3"/>
  <c r="F108" i="3"/>
  <c r="K60" i="9"/>
  <c r="K50" i="9" s="1"/>
  <c r="F38" i="3"/>
  <c r="H29" i="9"/>
  <c r="K80" i="9"/>
  <c r="H10" i="9"/>
  <c r="I32" i="9"/>
  <c r="I31" i="9" s="1"/>
  <c r="I30" i="9" s="1"/>
  <c r="I29" i="9" s="1"/>
  <c r="J32" i="9"/>
  <c r="J9" i="9" s="1"/>
  <c r="J3" i="9" s="1"/>
  <c r="I12" i="9"/>
  <c r="I11" i="9" s="1"/>
  <c r="K19" i="9"/>
  <c r="I18" i="9"/>
  <c r="F28" i="3"/>
  <c r="F88" i="3"/>
  <c r="F18" i="3" l="1"/>
  <c r="H9" i="9"/>
  <c r="L9" i="9" s="1"/>
  <c r="F13" i="3"/>
  <c r="O8" i="3" s="1"/>
  <c r="O5" i="3" s="1"/>
  <c r="K32" i="9"/>
  <c r="K31" i="9" s="1"/>
  <c r="K30" i="9" s="1"/>
  <c r="K29" i="9" s="1"/>
  <c r="K12" i="9"/>
  <c r="J31" i="9"/>
  <c r="J30" i="9" s="1"/>
  <c r="J29" i="9" s="1"/>
  <c r="K11" i="9"/>
  <c r="K18" i="9"/>
  <c r="I17" i="9"/>
  <c r="K17" i="9" s="1"/>
  <c r="I50" i="8"/>
  <c r="I49" i="8"/>
  <c r="I48" i="8"/>
  <c r="I46" i="8"/>
  <c r="I44" i="8"/>
  <c r="I43" i="8"/>
  <c r="H3" i="9" l="1"/>
  <c r="I10" i="9"/>
  <c r="I9" i="9" s="1"/>
  <c r="I3" i="9" s="1"/>
  <c r="K10" i="9"/>
  <c r="K9" i="9" s="1"/>
  <c r="K3" i="9" s="1"/>
  <c r="R14" i="4"/>
  <c r="P14" i="4" s="1"/>
  <c r="T11" i="4"/>
  <c r="S11" i="4"/>
  <c r="J11" i="4"/>
  <c r="I11" i="4"/>
  <c r="M14" i="4"/>
  <c r="N11" i="4"/>
  <c r="O11" i="4"/>
  <c r="L14" i="4"/>
  <c r="L12" i="4"/>
  <c r="G14" i="4"/>
  <c r="G12" i="4"/>
  <c r="K14" i="4" l="1"/>
  <c r="K271" i="2"/>
  <c r="K167" i="2"/>
  <c r="K281" i="2"/>
  <c r="K163" i="2"/>
  <c r="K56" i="2"/>
  <c r="K142" i="2"/>
  <c r="K298" i="2"/>
  <c r="K169" i="2"/>
  <c r="K203" i="2"/>
  <c r="K224" i="2"/>
  <c r="K273" i="2"/>
  <c r="K243" i="2"/>
  <c r="K48" i="2"/>
  <c r="K177" i="2"/>
  <c r="K254" i="2"/>
  <c r="K106" i="2"/>
  <c r="K210" i="2"/>
  <c r="K70" i="2"/>
  <c r="K290" i="2"/>
  <c r="K85" i="2"/>
  <c r="K91" i="2"/>
  <c r="K218" i="2"/>
  <c r="K185" i="2"/>
  <c r="K201" i="2"/>
  <c r="K119" i="2"/>
  <c r="K83" i="2"/>
  <c r="K183" i="2"/>
  <c r="K293" i="2"/>
  <c r="K69" i="2"/>
  <c r="K205" i="2"/>
  <c r="K123" i="2"/>
  <c r="K269" i="2"/>
  <c r="K253" i="2"/>
  <c r="K176" i="2"/>
  <c r="K296" i="2"/>
  <c r="K109" i="2"/>
  <c r="K317" i="2"/>
  <c r="K78" i="2"/>
  <c r="K223" i="2"/>
  <c r="K46" i="2"/>
  <c r="K90" i="2"/>
  <c r="K26" i="2"/>
  <c r="K297" i="2"/>
  <c r="K194" i="2"/>
  <c r="K214" i="2"/>
  <c r="K152" i="2"/>
  <c r="K307" i="2"/>
  <c r="K262" i="2"/>
  <c r="K316" i="2"/>
  <c r="K129" i="2"/>
  <c r="K308" i="2"/>
  <c r="K225" i="2"/>
  <c r="K215" i="2"/>
  <c r="K115" i="2"/>
  <c r="K131" i="2"/>
  <c r="K190" i="2"/>
  <c r="K45" i="2"/>
  <c r="K57" i="2"/>
  <c r="K305" i="2"/>
  <c r="K14" i="2"/>
  <c r="K100" i="2"/>
  <c r="K110" i="2"/>
  <c r="K41" i="2"/>
  <c r="K21" i="2"/>
  <c r="K197" i="2"/>
  <c r="K259" i="2"/>
  <c r="K209" i="2"/>
  <c r="K126" i="2"/>
  <c r="K108" i="2"/>
  <c r="K258" i="2"/>
  <c r="K111" i="2"/>
  <c r="K47" i="2"/>
  <c r="K247" i="2"/>
  <c r="K132" i="2"/>
  <c r="K170" i="2"/>
  <c r="K265" i="2"/>
  <c r="K125" i="2"/>
  <c r="K95" i="2"/>
  <c r="K42" i="2"/>
  <c r="K51" i="2"/>
  <c r="K35" i="2"/>
  <c r="K232" i="2"/>
  <c r="K300" i="2"/>
  <c r="K11" i="2"/>
  <c r="K71" i="2"/>
  <c r="K184" i="2"/>
  <c r="K279" i="2"/>
  <c r="K157" i="2"/>
  <c r="K68" i="2"/>
  <c r="K189" i="2"/>
  <c r="K25" i="2"/>
  <c r="K22" i="2"/>
  <c r="K227" i="2"/>
  <c r="K178" i="2"/>
  <c r="K81" i="2"/>
  <c r="K171" i="2"/>
  <c r="K166" i="2"/>
  <c r="K309" i="2"/>
  <c r="K252" i="2"/>
  <c r="K58" i="2"/>
  <c r="K67" i="2"/>
  <c r="K231" i="2"/>
  <c r="K19" i="2"/>
  <c r="K266" i="2"/>
  <c r="K65" i="2"/>
  <c r="K134" i="2"/>
  <c r="K31" i="2"/>
  <c r="K199" i="2"/>
  <c r="K162" i="2"/>
  <c r="K139" i="2"/>
  <c r="K244" i="2"/>
  <c r="K180" i="2"/>
  <c r="K304" i="2"/>
  <c r="K274" i="2"/>
  <c r="K260" i="2"/>
  <c r="K113" i="2"/>
  <c r="K285" i="2"/>
  <c r="K235" i="2"/>
  <c r="K196" i="2"/>
  <c r="K242" i="2"/>
  <c r="K202" i="2"/>
  <c r="K216" i="2"/>
  <c r="K145" i="2"/>
  <c r="K153" i="2"/>
  <c r="K120" i="2"/>
  <c r="K299" i="2"/>
  <c r="K306" i="2"/>
  <c r="K277" i="2"/>
  <c r="K53" i="2"/>
  <c r="K160" i="2"/>
  <c r="K12" i="2"/>
  <c r="K127" i="2"/>
  <c r="K280" i="2"/>
  <c r="K313" i="2"/>
  <c r="K36" i="2"/>
  <c r="K80" i="2"/>
  <c r="K261" i="2"/>
  <c r="K10" i="2"/>
  <c r="K135" i="2"/>
  <c r="K104" i="2"/>
  <c r="K150" i="2"/>
  <c r="K288" i="2"/>
  <c r="K99" i="2"/>
  <c r="K295" i="2"/>
  <c r="K59" i="2"/>
  <c r="K96" i="2"/>
  <c r="K217" i="2"/>
  <c r="K154" i="2"/>
  <c r="K311" i="2"/>
  <c r="K128" i="2"/>
  <c r="K234" i="2"/>
  <c r="K221" i="2"/>
  <c r="K246" i="2"/>
  <c r="K107" i="2"/>
  <c r="K146" i="2"/>
  <c r="K77" i="2"/>
  <c r="K315" i="2"/>
  <c r="K272" i="2"/>
  <c r="K88" i="2"/>
  <c r="K121" i="2"/>
  <c r="K200" i="2"/>
  <c r="K278" i="2"/>
  <c r="K206" i="2"/>
  <c r="K193" i="2"/>
  <c r="K191" i="2"/>
  <c r="K287" i="2"/>
  <c r="K192" i="2"/>
  <c r="K79" i="2"/>
  <c r="K114" i="2"/>
  <c r="K148" i="2"/>
  <c r="K212" i="2"/>
  <c r="K251" i="2"/>
  <c r="K116" i="2"/>
  <c r="K27" i="2"/>
  <c r="K62" i="2"/>
  <c r="K28" i="2"/>
  <c r="K18" i="2"/>
  <c r="K84" i="2"/>
  <c r="K289" i="2"/>
  <c r="K267" i="2"/>
  <c r="K291" i="2"/>
  <c r="K72" i="2"/>
  <c r="K268" i="2"/>
  <c r="K255" i="2"/>
  <c r="K32" i="2"/>
  <c r="K101" i="2"/>
  <c r="K97" i="2"/>
  <c r="K257" i="2"/>
  <c r="K64" i="2"/>
  <c r="K52" i="2"/>
  <c r="K156" i="2"/>
  <c r="K138" i="2"/>
  <c r="K182" i="2"/>
  <c r="K144" i="2"/>
  <c r="K63" i="2"/>
  <c r="K181" i="2"/>
  <c r="K33" i="2"/>
  <c r="K275" i="2"/>
  <c r="K213" i="2"/>
  <c r="K229" i="2"/>
  <c r="K118" i="2"/>
  <c r="K219" i="2"/>
  <c r="K236" i="2"/>
  <c r="K283" i="2"/>
  <c r="K168" i="2"/>
  <c r="K312" i="2"/>
  <c r="K103" i="2"/>
  <c r="K17" i="2"/>
  <c r="K23" i="2"/>
  <c r="K239" i="2"/>
  <c r="K198" i="2"/>
  <c r="K16" i="2"/>
  <c r="K173" i="2"/>
  <c r="K124" i="2"/>
  <c r="K174" i="2"/>
  <c r="K29" i="2"/>
  <c r="K86" i="2"/>
  <c r="K15" i="2"/>
  <c r="K241" i="2"/>
  <c r="K230" i="2"/>
  <c r="K140" i="2"/>
  <c r="K143" i="2"/>
  <c r="K314" i="2"/>
  <c r="K175" i="2"/>
  <c r="K161" i="2"/>
  <c r="K172" i="2"/>
  <c r="K204" i="2"/>
  <c r="K302" i="2"/>
  <c r="K44" i="2"/>
  <c r="K211" i="2"/>
  <c r="K76" i="2"/>
  <c r="K20" i="2"/>
  <c r="K159" i="2"/>
  <c r="K220" i="2"/>
  <c r="K233" i="2"/>
  <c r="K248" i="2"/>
  <c r="K226" i="2"/>
  <c r="K39" i="2"/>
  <c r="K149" i="2"/>
  <c r="K179" i="2"/>
  <c r="K37" i="2"/>
  <c r="K238" i="2"/>
  <c r="K43" i="2"/>
  <c r="K73" i="2"/>
  <c r="K245" i="2"/>
  <c r="K61" i="2"/>
  <c r="K195" i="2"/>
  <c r="K147" i="2"/>
  <c r="K208" i="2"/>
  <c r="K256" i="2"/>
  <c r="K82" i="2"/>
  <c r="K276" i="2"/>
  <c r="K141" i="2"/>
  <c r="K92" i="2"/>
  <c r="K24" i="2"/>
  <c r="K286" i="2"/>
  <c r="K93" i="2"/>
  <c r="K89" i="2"/>
  <c r="K310" i="2"/>
  <c r="K133" i="2"/>
  <c r="K240" i="2"/>
  <c r="K263" i="2"/>
  <c r="K60" i="2"/>
  <c r="K94" i="2"/>
  <c r="K66" i="2"/>
  <c r="K117" i="2"/>
  <c r="K40" i="2"/>
  <c r="K158" i="2"/>
  <c r="K294" i="2"/>
  <c r="K130" i="2"/>
  <c r="K9" i="2"/>
  <c r="K55" i="2"/>
  <c r="K112" i="2"/>
  <c r="K237" i="2"/>
  <c r="K105" i="2"/>
  <c r="K292" i="2"/>
  <c r="K50" i="2"/>
  <c r="K250" i="2"/>
  <c r="K270" i="2"/>
  <c r="K98" i="2"/>
  <c r="K187" i="2"/>
  <c r="K136" i="2"/>
  <c r="K207" i="2"/>
  <c r="K303" i="2"/>
  <c r="K284" i="2"/>
  <c r="K301" i="2"/>
  <c r="K122" i="2"/>
  <c r="K282" i="2"/>
  <c r="K30" i="2"/>
  <c r="K87" i="2"/>
  <c r="K137" i="2"/>
  <c r="K74" i="2"/>
  <c r="K249" i="2"/>
  <c r="K49" i="2"/>
  <c r="K188" i="2"/>
  <c r="K165" i="2"/>
  <c r="K34" i="2"/>
  <c r="K228" i="2"/>
  <c r="K155" i="2"/>
  <c r="K54" i="2"/>
  <c r="K38" i="2"/>
  <c r="K186" i="2"/>
  <c r="K102" i="2"/>
  <c r="K264" i="2"/>
  <c r="K222" i="2"/>
  <c r="K75" i="2"/>
  <c r="K164" i="2"/>
  <c r="K151" i="2"/>
  <c r="K13" i="2"/>
  <c r="G13" i="4" l="1"/>
  <c r="F13" i="4" s="1"/>
  <c r="F14" i="4"/>
  <c r="M12" i="4"/>
  <c r="K12" i="4" s="1"/>
  <c r="G11" i="4" l="1"/>
  <c r="L94" i="3"/>
  <c r="L89" i="3"/>
  <c r="L84" i="3"/>
  <c r="L80" i="3"/>
  <c r="L79" i="3"/>
  <c r="L69" i="3"/>
  <c r="L67" i="3"/>
  <c r="L66" i="3"/>
  <c r="L65" i="3"/>
  <c r="L64" i="3"/>
  <c r="L62" i="3"/>
  <c r="L61" i="3"/>
  <c r="L60" i="3"/>
  <c r="L59" i="3"/>
  <c r="L57" i="3"/>
  <c r="L56" i="3"/>
  <c r="L55" i="3"/>
  <c r="L54" i="3"/>
  <c r="H93" i="3" l="1"/>
  <c r="H68" i="3"/>
  <c r="Q13" i="4" l="1"/>
  <c r="Q11" i="4" s="1"/>
  <c r="R13" i="4"/>
  <c r="G68" i="3"/>
  <c r="F104" i="1"/>
  <c r="E104" i="1"/>
  <c r="F99" i="1"/>
  <c r="E99" i="1"/>
  <c r="H88" i="3" l="1"/>
  <c r="G28" i="3"/>
  <c r="G18" i="3" s="1"/>
  <c r="G93" i="3"/>
  <c r="G88" i="3"/>
  <c r="H28" i="3" l="1"/>
  <c r="H18" i="3" s="1"/>
  <c r="H12" i="4"/>
  <c r="L13" i="4"/>
  <c r="L11" i="4" s="1"/>
  <c r="M13" i="4"/>
  <c r="P13" i="4"/>
  <c r="F33" i="1"/>
  <c r="E33" i="1"/>
  <c r="F28" i="1"/>
  <c r="E28" i="1"/>
  <c r="F23" i="1"/>
  <c r="E15" i="1"/>
  <c r="E23" i="1"/>
  <c r="G39" i="1"/>
  <c r="G43" i="1" s="1"/>
  <c r="E43" i="1"/>
  <c r="F43" i="1"/>
  <c r="E48" i="1"/>
  <c r="F48" i="1"/>
  <c r="G54" i="1"/>
  <c r="G58" i="1" s="1"/>
  <c r="E58" i="1"/>
  <c r="F58" i="1"/>
  <c r="G59" i="1"/>
  <c r="G63" i="1" s="1"/>
  <c r="E63" i="1"/>
  <c r="F63" i="1"/>
  <c r="G64" i="1"/>
  <c r="G68" i="1" s="1"/>
  <c r="E65" i="1"/>
  <c r="F68" i="1"/>
  <c r="G69" i="1"/>
  <c r="G73" i="1" s="1"/>
  <c r="E73" i="1"/>
  <c r="G74" i="1"/>
  <c r="G78" i="1" s="1"/>
  <c r="E78" i="1"/>
  <c r="F78" i="1"/>
  <c r="G79" i="1"/>
  <c r="G80" i="1"/>
  <c r="E83" i="1"/>
  <c r="F83" i="1"/>
  <c r="G84" i="1"/>
  <c r="G85" i="1"/>
  <c r="E88" i="1"/>
  <c r="F88" i="1"/>
  <c r="G89" i="1"/>
  <c r="G90" i="1"/>
  <c r="E93" i="1"/>
  <c r="F93" i="1"/>
  <c r="G94" i="1"/>
  <c r="G95" i="1"/>
  <c r="E98" i="1"/>
  <c r="F98" i="1"/>
  <c r="G104" i="1"/>
  <c r="G108" i="1" s="1"/>
  <c r="E108" i="1"/>
  <c r="F108" i="1"/>
  <c r="E17" i="1"/>
  <c r="K11" i="4" l="1"/>
  <c r="G19" i="1"/>
  <c r="G23" i="1" s="1"/>
  <c r="G29" i="1"/>
  <c r="G33" i="1" s="1"/>
  <c r="H11" i="4"/>
  <c r="F11" i="4" s="1"/>
  <c r="F12" i="4"/>
  <c r="R12" i="4"/>
  <c r="K13" i="4"/>
  <c r="M11" i="4"/>
  <c r="G24" i="1"/>
  <c r="G28" i="1" s="1"/>
  <c r="G98" i="1"/>
  <c r="G93" i="1"/>
  <c r="F73" i="1"/>
  <c r="G88" i="1"/>
  <c r="G83" i="1"/>
  <c r="G44" i="1"/>
  <c r="G48" i="1" s="1"/>
  <c r="E68" i="1"/>
  <c r="E14" i="1"/>
  <c r="P12" i="4" l="1"/>
  <c r="R11" i="4"/>
  <c r="P11" i="4" s="1"/>
  <c r="E34" i="1"/>
  <c r="E9" i="1" s="1"/>
  <c r="F35" i="1" l="1"/>
  <c r="F10" i="1" s="1"/>
  <c r="F34" i="1"/>
  <c r="F103" i="1"/>
  <c r="F14" i="1"/>
  <c r="G14" i="1" s="1"/>
  <c r="G18" i="1" s="1"/>
  <c r="F18" i="1" l="1"/>
  <c r="F9" i="1"/>
  <c r="F13" i="1" s="1"/>
  <c r="F38" i="1"/>
  <c r="E18" i="1"/>
  <c r="E16" i="1"/>
  <c r="G99" i="1" l="1"/>
  <c r="G103" i="1" s="1"/>
  <c r="E103" i="1"/>
  <c r="E35" i="1"/>
  <c r="E38" i="1" s="1"/>
  <c r="E12" i="1"/>
  <c r="E11" i="1"/>
  <c r="E10" i="1" l="1"/>
  <c r="E13" i="1" s="1"/>
  <c r="G34" i="1"/>
  <c r="G35" i="1"/>
  <c r="G10" i="1" l="1"/>
  <c r="G9" i="1"/>
  <c r="G38" i="1"/>
  <c r="G13" i="1"/>
</calcChain>
</file>

<file path=xl/comments1.xml><?xml version="1.0" encoding="utf-8"?>
<comments xmlns="http://schemas.openxmlformats.org/spreadsheetml/2006/main">
  <authors>
    <author>Автор</author>
  </authors>
  <commentList>
    <comment ref="K9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+33 у Заиры по программе 1735,79616</t>
        </r>
      </text>
    </comment>
    <comment ref="K107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+33 у Заиры по программе 1735,79616</t>
        </r>
      </text>
    </comment>
  </commentList>
</comments>
</file>

<file path=xl/sharedStrings.xml><?xml version="1.0" encoding="utf-8"?>
<sst xmlns="http://schemas.openxmlformats.org/spreadsheetml/2006/main" count="4829" uniqueCount="623">
  <si>
    <t>№ п/п</t>
  </si>
  <si>
    <t>Подпрограмма "Развитие образования в сфере культуры"</t>
  </si>
  <si>
    <t>Развитие дополнительного образования детей в области культуры</t>
  </si>
  <si>
    <t>Развитие дополнительного профессионального образования, повышение квалификации и профессиональная переподготовка работников культуры и искусства</t>
  </si>
  <si>
    <t>Подпрограмма "Культура и искусство"</t>
  </si>
  <si>
    <t>Развитие культурно-досуговой деятельности</t>
  </si>
  <si>
    <t>Организация государственных проектов в сфере традиционной народной культуры</t>
  </si>
  <si>
    <t>Охрана и сохранение объектов культурного наследия</t>
  </si>
  <si>
    <t>Развитие музейного дела</t>
  </si>
  <si>
    <t>Развитие библиотечного дела</t>
  </si>
  <si>
    <t>Развитие театрально-концертной деятельности</t>
  </si>
  <si>
    <t>Государственная поддержка творческих союзов</t>
  </si>
  <si>
    <t>Мероприятия в сфере культуры и кинематографии</t>
  </si>
  <si>
    <t>Развитие среднего профессионального образования в области культур</t>
  </si>
  <si>
    <t>Обеспечение эффективной деятельности Министерства культуры Республики Дагестан, обеспечение выполнения всего комплекса мероприятий, достижение запланированных результатов, целевого и эффективного расходования финансовых ресурсов,  выделяемых на реализацию государственной программы Республики Дагестан "Развитие культуры в Республике Дагестан на 2015-2020 годы"</t>
  </si>
  <si>
    <t xml:space="preserve">Подпрограмма "Обеспечение реализации государственной программы Республики Дагестан "Развитие культуры в Республике Дагестан на 2015-2020 годы"
</t>
  </si>
  <si>
    <t>Наименование подпрограммы (раздела, мероприятия)</t>
  </si>
  <si>
    <t xml:space="preserve">Источник финансирования </t>
  </si>
  <si>
    <t>Плановые объемы финансирования на отчетный год из нормативного правового акта об учреждении программы тыс. рублей</t>
  </si>
  <si>
    <t>Выделено по программе на отчётный период (лимит), тыс. рублей</t>
  </si>
  <si>
    <t xml:space="preserve">Процент финансирования </t>
  </si>
  <si>
    <t xml:space="preserve">Фактически использовано средств (перечислено со счета исполнителя с начала года, тыс. рублей) </t>
  </si>
  <si>
    <t xml:space="preserve">план </t>
  </si>
  <si>
    <t>факт</t>
  </si>
  <si>
    <t>Значение индикатора</t>
  </si>
  <si>
    <t>федеральный бюджет</t>
  </si>
  <si>
    <t>республиканский бюджет РД</t>
  </si>
  <si>
    <t>местный бюжет</t>
  </si>
  <si>
    <t xml:space="preserve">внебюджнтный источник </t>
  </si>
  <si>
    <t>Всего:</t>
  </si>
  <si>
    <t>-</t>
  </si>
  <si>
    <t>Программа "Развитие культуры в Республике Дагестан на 2015-2020 годы"</t>
  </si>
  <si>
    <t>Доля общедоступных (публичных) библиотек, подключенных к сети "Интернет", в общем количестве библиотек Республики Дагестан (процент)</t>
  </si>
  <si>
    <t>Приложение к письму Минкультуры РД</t>
  </si>
  <si>
    <t xml:space="preserve">внебюджетный источник </t>
  </si>
  <si>
    <t>Субсидия на поддержку отрасли культуры. Основное мероприятие "Поддержка мероприятий республиканских и муниципальных учреждений в сфере культуры"</t>
  </si>
  <si>
    <t>Субсидия на обеспечение развития и укрепления материально-технической базы муниципальных домов культуры</t>
  </si>
  <si>
    <t>Субсидия на обеспечение  поддержки творческой деятельности муниципальных театров в городах с численностью населения до 300 тысяч человек</t>
  </si>
  <si>
    <t>Субсидия на поддержку творческой деятельности и техническое оснащение детских и кукольных театров</t>
  </si>
  <si>
    <t>1.1.</t>
  </si>
  <si>
    <t>1.1.1.</t>
  </si>
  <si>
    <t>1.1.2.</t>
  </si>
  <si>
    <t>1.1.3.</t>
  </si>
  <si>
    <t>1.2.</t>
  </si>
  <si>
    <t>1.2.1.</t>
  </si>
  <si>
    <t>1.2.2.</t>
  </si>
  <si>
    <t>1.2.3.</t>
  </si>
  <si>
    <t>1.2.4.</t>
  </si>
  <si>
    <t>1.2.5.</t>
  </si>
  <si>
    <t>1.2.6.</t>
  </si>
  <si>
    <t>1.2.7.</t>
  </si>
  <si>
    <t>1.2.8.</t>
  </si>
  <si>
    <t>1.2.9.</t>
  </si>
  <si>
    <t>1.2.10.</t>
  </si>
  <si>
    <t>1.2.11.</t>
  </si>
  <si>
    <t>1.2.12.</t>
  </si>
  <si>
    <t>1.3.</t>
  </si>
  <si>
    <t>1.3.1.</t>
  </si>
  <si>
    <t>2018 год</t>
  </si>
  <si>
    <t>Доля зданий учреждений культурно-досугового типа в сельской местности, находящихся в неудовлетворительном состоянии от общего количества зданий учреждений культурно-досугового типа в сельской местности (процент). Соглашение между Минкультуры РФ и Минкультуры РД № 054-09-2018-072 от «6» февраля 2018 года</t>
  </si>
  <si>
    <t>от ______ ________________2018 г. № ________________</t>
  </si>
  <si>
    <t>Финансирование госпрограмм РД по состоянию</t>
  </si>
  <si>
    <t>Наименование</t>
  </si>
  <si>
    <t>КБК</t>
  </si>
  <si>
    <t>Утверждённые БА на год</t>
  </si>
  <si>
    <t>Уточнённые БА на год</t>
  </si>
  <si>
    <t>Финансирование</t>
  </si>
  <si>
    <t>Процент исполнения</t>
  </si>
  <si>
    <t>ЦСт</t>
  </si>
  <si>
    <t>Рз</t>
  </si>
  <si>
    <t>ПР</t>
  </si>
  <si>
    <t>ВР</t>
  </si>
  <si>
    <t>Доп. класс</t>
  </si>
  <si>
    <t>Рег. класс</t>
  </si>
  <si>
    <t>Государственная программа Республики Дагестан "Развитие культуры в Республике Дагестан на 2015-2020 годы"</t>
  </si>
  <si>
    <t>2000000000</t>
  </si>
  <si>
    <t>00</t>
  </si>
  <si>
    <t>000</t>
  </si>
  <si>
    <t xml:space="preserve">  Подпрограмма "Развитие образования в сфере культуры"</t>
  </si>
  <si>
    <t>2010000000</t>
  </si>
  <si>
    <t xml:space="preserve">    Финансовое обеспечение деятельности (оказание услуг) государственных учреждений</t>
  </si>
  <si>
    <t>2010106590</t>
  </si>
  <si>
    <t xml:space="preserve">      Предоставление субсидий бюджетным, автономным учреждениям и иным некоммерческим организациям</t>
  </si>
  <si>
    <t>600</t>
  </si>
  <si>
    <t xml:space="preserve">        </t>
  </si>
  <si>
    <t>07</t>
  </si>
  <si>
    <t>03</t>
  </si>
  <si>
    <t xml:space="preserve">          </t>
  </si>
  <si>
    <t>2010207590</t>
  </si>
  <si>
    <t>04</t>
  </si>
  <si>
    <t>2010308590</t>
  </si>
  <si>
    <t>05</t>
  </si>
  <si>
    <t xml:space="preserve">  Подпрограмма "Культура и искусство"</t>
  </si>
  <si>
    <t>2020000000</t>
  </si>
  <si>
    <t xml:space="preserve">    Расходы на обеспечение деятельности (оказание услуг) государственных учреждений</t>
  </si>
  <si>
    <t>2020100590</t>
  </si>
  <si>
    <t>08</t>
  </si>
  <si>
    <t>01</t>
  </si>
  <si>
    <t>2020200590</t>
  </si>
  <si>
    <t xml:space="preserve">    Мероприятия в сфере культуры</t>
  </si>
  <si>
    <t>2020264860</t>
  </si>
  <si>
    <t>2020400590</t>
  </si>
  <si>
    <t>2020464860</t>
  </si>
  <si>
    <t>2020500590</t>
  </si>
  <si>
    <t>2020600590</t>
  </si>
  <si>
    <t>2020664860</t>
  </si>
  <si>
    <t xml:space="preserve">    Субсидии творческим союзам</t>
  </si>
  <si>
    <t>2020762330</t>
  </si>
  <si>
    <t>2020864860</t>
  </si>
  <si>
    <t>200</t>
  </si>
  <si>
    <t>20209R4660</t>
  </si>
  <si>
    <t>Респуб.бюджет</t>
  </si>
  <si>
    <t>Федеральные средства</t>
  </si>
  <si>
    <t>20209R4670</t>
  </si>
  <si>
    <t xml:space="preserve">      Межбюджетные трансферты</t>
  </si>
  <si>
    <t>500</t>
  </si>
  <si>
    <t>20209R5170</t>
  </si>
  <si>
    <t>20209R5191</t>
  </si>
  <si>
    <t>20209R5192</t>
  </si>
  <si>
    <t>20209R5193</t>
  </si>
  <si>
    <t>20209R5194</t>
  </si>
  <si>
    <t xml:space="preserve">  Подпрограмма "Обеспечение реализации государственной программы"</t>
  </si>
  <si>
    <t>2030000000</t>
  </si>
  <si>
    <t xml:space="preserve">    Финансовое обеспечение выполнения функций государственных органов</t>
  </si>
  <si>
    <t>2030120000</t>
  </si>
  <si>
    <t xml:space="preserve">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</si>
  <si>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</si>
  <si>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Иные бюджетные ассигнования</t>
  </si>
  <si>
    <t>800</t>
  </si>
  <si>
    <t>Отчет об эффективности реализации мероприятий государственной программы Республики Дагестан «Развитие культуры в Республике Дагестан на 2015 – 2020 годы»  за III кв. 2018 г.</t>
  </si>
  <si>
    <t>внебюджетный источник</t>
  </si>
  <si>
    <t>№</t>
  </si>
  <si>
    <t>Наименование программы (подпрограммы)</t>
  </si>
  <si>
    <t>Освоено выделенных финансовых средств</t>
  </si>
  <si>
    <t>Всего</t>
  </si>
  <si>
    <t>в том числе за счет:</t>
  </si>
  <si>
    <t>федерального бюджета</t>
  </si>
  <si>
    <t>республиканского бюджета</t>
  </si>
  <si>
    <t>муниципального бюджета</t>
  </si>
  <si>
    <t>внебюджетных источников</t>
  </si>
  <si>
    <t>Ответственный исполнитель</t>
  </si>
  <si>
    <t>Подпрограмма 3 "Обеспечение реализации государственной программы Республики Дагестан "Развитие культуры в Республике Дагестан на 2015-2020 годы"</t>
  </si>
  <si>
    <r>
      <rPr>
        <sz val="12"/>
        <rFont val="Times New Roman"/>
        <family val="1"/>
        <charset val="204"/>
      </rPr>
      <t>1.</t>
    </r>
  </si>
  <si>
    <r>
      <rPr>
        <sz val="12"/>
        <rFont val="Times New Roman"/>
        <family val="1"/>
        <charset val="204"/>
      </rPr>
      <t>Минкультуры РД</t>
    </r>
  </si>
  <si>
    <r>
      <rPr>
        <sz val="12"/>
        <rFont val="Times New Roman"/>
        <family val="1"/>
        <charset val="204"/>
      </rPr>
      <t>2.</t>
    </r>
  </si>
  <si>
    <r>
      <rPr>
        <sz val="12"/>
        <rFont val="Times New Roman"/>
        <family val="1"/>
        <charset val="204"/>
      </rPr>
      <t>Подпрограмма 1 "Развитие образования в сфере культуры"</t>
    </r>
  </si>
  <si>
    <r>
      <rPr>
        <sz val="12"/>
        <rFont val="Times New Roman"/>
        <family val="1"/>
        <charset val="204"/>
      </rPr>
      <t>3.</t>
    </r>
  </si>
  <si>
    <r>
      <rPr>
        <sz val="12"/>
        <rFont val="Times New Roman"/>
        <family val="1"/>
        <charset val="204"/>
      </rPr>
      <t>Подпрограмма 2 "Культура и искусство"</t>
    </r>
  </si>
  <si>
    <r>
      <rPr>
        <sz val="12"/>
        <rFont val="Times New Roman"/>
        <family val="1"/>
        <charset val="204"/>
      </rPr>
      <t>4.</t>
    </r>
  </si>
  <si>
    <r>
      <rPr>
        <sz val="12"/>
        <rFont val="Times New Roman"/>
        <family val="1"/>
        <charset val="204"/>
      </rPr>
      <t>Общее количество посещений республиканских театров, филармонии, музеев и библиотек на 1000 человек населения (человек)</t>
    </r>
  </si>
  <si>
    <r>
      <rPr>
        <sz val="12"/>
        <rFont val="Times New Roman"/>
        <family val="1"/>
        <charset val="204"/>
      </rPr>
      <t>Динамика примерных (индикативных) значений соотношения средней заработной платы работников учреждений культуры и средней заработной платы в Республике Дагестан (процент)</t>
    </r>
  </si>
  <si>
    <r>
      <rPr>
        <sz val="12"/>
        <rFont val="Times New Roman"/>
        <family val="1"/>
        <charset val="204"/>
      </rPr>
      <t>Количество прошедших обучение по программам переподготовки и повышения квалификации</t>
    </r>
  </si>
  <si>
    <r>
      <rPr>
        <sz val="12"/>
        <rFont val="Times New Roman"/>
        <family val="1"/>
        <charset val="204"/>
      </rPr>
      <t>Количество посетителей культурно-досуговых мероприятий (тыс, человек)</t>
    </r>
  </si>
  <si>
    <r>
      <rPr>
        <sz val="12"/>
        <rFont val="Times New Roman"/>
        <family val="1"/>
        <charset val="204"/>
      </rPr>
      <t>Количество проведенных учебно-методических мероприятий (конференций, семинаров, круглых столов, мастер-классов) (единиц) '</t>
    </r>
  </si>
  <si>
    <r>
      <rPr>
        <sz val="12"/>
        <rFont val="Times New Roman"/>
        <family val="1"/>
        <charset val="204"/>
      </rPr>
      <t>Количество подготовленных информационно-методических материалов для культурно-досуговых учреждений республики (изданий, методик, программ) (единиц)</t>
    </r>
  </si>
  <si>
    <r>
      <rPr>
        <sz val="12"/>
        <rFont val="Times New Roman"/>
        <family val="1"/>
        <charset val="204"/>
      </rPr>
      <t>Количество мероприятий в области народного творчества и традиционной культуры (организация и проведение фестивалей, выставок, смотров, конкурсов, конференций и иных программных мероприятий силами учреждения) (единиц)</t>
    </r>
  </si>
  <si>
    <r>
      <rPr>
        <sz val="12"/>
        <rFont val="Times New Roman"/>
        <family val="1"/>
        <charset val="204"/>
      </rPr>
      <t>Количество объектов культурного наследия, расположенных в Республике Дагестан, информация о которых внесена в электронную базу данных единого государственного реестра объектов культурного наследия (памятников истории и культуры) народов Российской Федерации (единиц)</t>
    </r>
  </si>
  <si>
    <r>
      <rPr>
        <sz val="12"/>
        <rFont val="Times New Roman"/>
        <family val="1"/>
        <charset val="204"/>
      </rPr>
      <t>Количество посещений государственных музеев Республики Дагестан (тыс. человек)</t>
    </r>
  </si>
  <si>
    <r>
      <rPr>
        <sz val="12"/>
        <rFont val="Times New Roman"/>
        <family val="1"/>
        <charset val="204"/>
      </rPr>
      <t>Количество выставок, созданных государственными музеями республики в отчетном году (единиц)</t>
    </r>
  </si>
  <si>
    <r>
      <rPr>
        <sz val="12"/>
        <rFont val="Times New Roman"/>
        <family val="1"/>
        <charset val="204"/>
      </rPr>
      <t>Доля представленных (во всех формах) зрителю музейных предметов в общем количестве музейных предметов основного фонда (процент)</t>
    </r>
  </si>
  <si>
    <r>
      <rPr>
        <sz val="12"/>
        <rFont val="Times New Roman"/>
        <family val="1"/>
        <charset val="204"/>
      </rPr>
      <t>Доля музеев, имеющих сайт в сети '’Интернет'', в общем количестве государственных музеев Республики Дагестан (процент)</t>
    </r>
  </si>
  <si>
    <r>
      <rPr>
        <sz val="12"/>
        <rFont val="Times New Roman"/>
        <family val="1"/>
        <charset val="204"/>
      </rPr>
      <t>Количество посещений библиотек (тыс, человек)</t>
    </r>
  </si>
  <si>
    <r>
      <rPr>
        <sz val="12"/>
        <rFont val="Times New Roman"/>
        <family val="1"/>
        <charset val="204"/>
      </rPr>
      <t>Количество выданных из фондов республиканских библиотек документов (тыс. экземпляров)</t>
    </r>
  </si>
  <si>
    <r>
      <rPr>
        <sz val="12"/>
        <rFont val="Times New Roman"/>
        <family val="1"/>
        <charset val="204"/>
      </rPr>
      <t>Количество библиографических записей в сводном электронном каталоге библиотек (тыс. единиц)</t>
    </r>
  </si>
  <si>
    <r>
      <rPr>
        <sz val="12"/>
        <rFont val="Times New Roman"/>
        <family val="1"/>
        <charset val="204"/>
      </rPr>
      <t>Количество посещений театрально-концертных мероприятий (тыс. человек)</t>
    </r>
  </si>
  <si>
    <r>
      <rPr>
        <sz val="12"/>
        <rFont val="Times New Roman"/>
        <family val="1"/>
        <charset val="204"/>
      </rPr>
      <t>Количество новых и капитально возобновленных постановок государственных театров Республики Дагестан (единиц)</t>
    </r>
  </si>
  <si>
    <r>
      <rPr>
        <sz val="12"/>
        <rFont val="Times New Roman"/>
        <family val="1"/>
        <charset val="204"/>
      </rPr>
      <t>Доля театров, имеющих сайт в сети "Интернет", в общем количестве театров Республики Дагестан (процент)</t>
    </r>
  </si>
  <si>
    <r>
      <rPr>
        <sz val="12"/>
        <rFont val="Times New Roman"/>
        <family val="1"/>
        <charset val="204"/>
      </rPr>
      <t>Уровень технической готовности объекта культуры</t>
    </r>
  </si>
  <si>
    <r>
      <rPr>
        <sz val="12"/>
        <rFont val="Times New Roman"/>
        <family val="1"/>
        <charset val="204"/>
      </rPr>
      <t>(процент). Соглашение между Минкультуры РФ и Минкультуры РД № 054-09-2018-072 от «б» февраля 2018</t>
    </r>
  </si>
  <si>
    <r>
      <rPr>
        <sz val="12"/>
        <rFont val="Times New Roman"/>
        <family val="1"/>
        <charset val="204"/>
      </rPr>
      <t>года .</t>
    </r>
  </si>
  <si>
    <r>
      <rPr>
        <sz val="12"/>
        <rFont val="Times New Roman"/>
        <family val="1"/>
        <charset val="204"/>
      </rPr>
      <t>Количество посещений организаций культуры (профессиональных театров) по отношению к уровню 2010 года (процент). Соглашение между Минкультуры РФ н Мникультуры РД 054-08-2018-319 от «б» февраля 2018 года</t>
    </r>
  </si>
  <si>
    <r>
      <rPr>
        <sz val="12"/>
        <rFont val="Times New Roman"/>
        <family val="1"/>
        <charset val="204"/>
      </rPr>
      <t>Минкультуры РФ и Минкультуры РД 054-08-2018-260 от «6» февраля 2018 года</t>
    </r>
  </si>
  <si>
    <r>
      <rPr>
        <sz val="12"/>
        <rFont val="Times New Roman"/>
        <family val="1"/>
        <charset val="204"/>
      </rPr>
      <t>Повышение уровня удовлетворенности граждан качеством предоставления в Республике Дагестан государственных и муниципальных услуг в сфере культуры (процентов)</t>
    </r>
  </si>
  <si>
    <t>Присуждение прений Главы Республики Дагестан одаренным учащимся образовательных учреждений культуры и искусства (человек)</t>
  </si>
  <si>
    <t>Количество экземпляров библиотечного фонда государственных библиотек на 1 пользователя (единиц)</t>
  </si>
  <si>
    <t xml:space="preserve">Процент выполнения </t>
  </si>
  <si>
    <t>Наименование Индикатора (показателя эффективности мероприятия, единица измерения)</t>
  </si>
  <si>
    <t>Наименование основного мероприятия</t>
  </si>
  <si>
    <t>Характеристика основного мероприятия</t>
  </si>
  <si>
    <t>Срок реализации</t>
  </si>
  <si>
    <t>Источник финансирования</t>
  </si>
  <si>
    <t>Объем финансирования (млн. руб.)</t>
  </si>
  <si>
    <t>всего</t>
  </si>
  <si>
    <t>2015 год</t>
  </si>
  <si>
    <t>2016 год</t>
  </si>
  <si>
    <t>2017 год</t>
  </si>
  <si>
    <t>2019 год</t>
  </si>
  <si>
    <t>2020 год</t>
  </si>
  <si>
    <t>финансовое обеспечение выполнения государственного задания государственными образовательными учреждениями дополнительного образования детей в области культуры</t>
  </si>
  <si>
    <t>2015-2020 гг.</t>
  </si>
  <si>
    <t>Министерство культуры Республики Дагестан</t>
  </si>
  <si>
    <t>Развитие среднего профессионального образования в области культуры</t>
  </si>
  <si>
    <t>финансовое обеспечение выполнения государственного задания государственными профессиональными образовательными учреждениями в области культуры</t>
  </si>
  <si>
    <t>стипендия учащимся государственных профессиональных образовательных учреждений Министерства культуры Республики Дагестан</t>
  </si>
  <si>
    <t>финансовое обеспечение выполнения государственного задания ГБУ ДПО РД "Республиканский учебно-методический центр"</t>
  </si>
  <si>
    <t>финансовое обеспечение выполнения государственного задания</t>
  </si>
  <si>
    <t>Министерство культуры Республики Дагестан,</t>
  </si>
  <si>
    <t>Министерство по национальной политике Республики Дагестан</t>
  </si>
  <si>
    <t>субсидии на капитальный и текущий ремонт объектов, закрепленных на праве оперативного управления за государственным бюджетным учреждением Республики Дагестан "Дворец культуры"</t>
  </si>
  <si>
    <t>финансовое обеспечение выполнения государственного задания государственным бюджетным учреждением культуры, в том числе:</t>
  </si>
  <si>
    <t>проведение и участие в региональных, всероссийских, международных праздниках дружбы, фестивалях традиционной культуры и народного творчества</t>
  </si>
  <si>
    <t>обеспечение деятельности государственного бюджетного учреждения Республики Дагестан</t>
  </si>
  <si>
    <t>проведение дней культуры Республики Дагестан в регионах РФ и за рубежом</t>
  </si>
  <si>
    <t>стимулирование народного творчества (организация конкурсов, расходы на выплату премий, грантов Главы Республики Дагестан и Правительства Республики Дагестан)</t>
  </si>
  <si>
    <t>финансовое обеспечение выполнения государственного задания ГБУ "Республиканский центр охраны памятников истории, культуры и архитектуры"</t>
  </si>
  <si>
    <t>Агентство по охране культурного наследия Республики Дагестан,</t>
  </si>
  <si>
    <t>реставрация и консервация памятников культурного наследия и приспособление их под современное использование</t>
  </si>
  <si>
    <t>финансовое обеспечение выполнения государственного задания республиканскими музеями, в том числе:</t>
  </si>
  <si>
    <t>популяризаторская работа государственных музеев, организация и проведение выставочных проектов</t>
  </si>
  <si>
    <t>субсидии на капитальный и текущий ремонт объектов, закрепленных на праве оперативного управления за республиканскими музеями, формирование проектно-сметной документации</t>
  </si>
  <si>
    <t>расходы на выплату премий, грантов Республики Дагестан в области литературы и искусства и Правительства Республики Дагестан</t>
  </si>
  <si>
    <t>финансовое обеспечение выполнения государственного задания республиканскими библиотеками, в том числе:</t>
  </si>
  <si>
    <t>материально-техническое оснащение государственных библиотек Республики Дагестан</t>
  </si>
  <si>
    <t>капитальный ремонт республиканских библиотек</t>
  </si>
  <si>
    <t>комплектование книжных фондов библиотек муниципальных образований и государственных библиотек городов федерального значения Москвы и Санкт-Петербурга на 2016 год</t>
  </si>
  <si>
    <t>подключение общедоступных библиотек Российской Федерации к информационно-коммуникационной сети "Интернет" и развитие системы библиотечного дела с учетом задачи расширения информационных технологий и оцифровки на 2016 год</t>
  </si>
  <si>
    <t>иные межбюджетные трансферты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</t>
  </si>
  <si>
    <t>финансовое обеспечение выполнения государственного задания государственными театрально-концертными учреждениями, в том числе:</t>
  </si>
  <si>
    <t>проведение и участие театрально-концертных коллективов в международных, всероссийских, республиканских фестивалях, театрализованных представлениях, конкурсах, гастролях</t>
  </si>
  <si>
    <t>материально-техническое оснащение государственных театрально-концертных организаций</t>
  </si>
  <si>
    <t>капитальный и текущий ремонт государственных театрально-концертных учреждений</t>
  </si>
  <si>
    <t>проведение Дней культуры Республики Дагестан в других регионах РФ и за рубежом</t>
  </si>
  <si>
    <t>Министерство культуры Республики Дагестан, Министерство по национальной политике Республики Дагестан</t>
  </si>
  <si>
    <t>расходы на выплату премий, грантов Главы Республики Дагестан и Правительства Республики Дагестан в области литературы и искусства</t>
  </si>
  <si>
    <t>обеспечение деятельности творческих союзов</t>
  </si>
  <si>
    <t>организация и проведение фестивалей, конкурсов, смотров и иных массовых зрелищных мероприятий</t>
  </si>
  <si>
    <t>приобретение специализированного выставочного оборудования для государственных музеев</t>
  </si>
  <si>
    <t>целевая подготовка художественно-постановочных кадров (режиссеров, дирижеров, балетмейстеров) в центральных вузах России, а также музыкантов оркестров для театров и концертных организаций республики (на договорных условиях)</t>
  </si>
  <si>
    <t>Поддержка творческих инициатив населения, а также выдающихся деятелей, организаций в сфере культуры, творческих союзов</t>
  </si>
  <si>
    <t>иные межбюджетные трансферты на государственную поддержку муниципальных учреждений культуры (межбюджетные трансферты)</t>
  </si>
  <si>
    <t>иные межбюджетные трансферты на государственную поддержку лучших работников муниципальных учреждений культуры, находящихся на территориях сельских поселений (межбюджетные трансферты)</t>
  </si>
  <si>
    <t>Субсидия на поддержку отрасли культуры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</si>
  <si>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</si>
  <si>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</si>
  <si>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подключение общедоступных библиотек Российской Федерации к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</si>
  <si>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библиотек муниципальных образований</t>
  </si>
  <si>
    <t>создание и модернизация учреждений культурно-досугового типа в сельской местности</t>
  </si>
  <si>
    <t>техническое оснащение и создание виртуальных концертных залов</t>
  </si>
  <si>
    <t>Субсидии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</si>
  <si>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субсидии на обеспечение развития и укрепления материально-технической базы муниципальных домов культуры</t>
  </si>
  <si>
    <t>поддержка творческой деятельности муниципальных театров в населенных пунктах с численностью населения до 300 тысяч человек</t>
  </si>
  <si>
    <t>Субсидии на обеспечение развития и укрепления материально-технической базы домов культуры в населенных пунктах с численностью населения до 50 тысяч человек</t>
  </si>
  <si>
    <t>обеспечение развития и укрепления материально-технической базы домов культуры в населенных пунктах с численностью населения до 50 тысяч человек</t>
  </si>
  <si>
    <t>Субсидии, предоставляемые в 2017 году из федерального бюджета бюджетам субъектов Российской Федерации на поддержку творческой деятельности и техническое оснащение детских и кукольных театров</t>
  </si>
  <si>
    <t>поддержка творческой деятельности и техническое оснащение детских и кукольных театров</t>
  </si>
  <si>
    <t>Обеспечение эффективной деятельности Министерства культуры Республики Дагестан</t>
  </si>
  <si>
    <t>содержание аппарата Министерства культуры Республики Дагестан</t>
  </si>
  <si>
    <t>Осуществление переданных полномочий Российской Федерации в отношении объектов культурного наследия</t>
  </si>
  <si>
    <t>осуществление переданных органам государственной власти субъектов Российской Федерации в соответствии с пунктом 1 статьи 9.1 Федерального закона "Об объектах культурного наследия (памятниках истории и культуры) народов Российской Федерации" полномочий Российской Федерации в отношении объектов культурного наследия</t>
  </si>
  <si>
    <t>Итого</t>
  </si>
  <si>
    <t>от _____ ____________2019 г. № ____________</t>
  </si>
  <si>
    <t>ПРИЛОЖЕНИЕ 2</t>
  </si>
  <si>
    <t>Показатели результативности государственных программ РД</t>
  </si>
  <si>
    <t>ответственный исполнитель</t>
  </si>
  <si>
    <t>Наименование госпрограммы</t>
  </si>
  <si>
    <t>Наименование целевого индикатора</t>
  </si>
  <si>
    <t>Единица измерения</t>
  </si>
  <si>
    <t>Значение целевого индикатора</t>
  </si>
  <si>
    <t>Утверждено в государственной программе на текущий год (в соответствии с постановлением Правительства РД об утверждении государственной программы)</t>
  </si>
  <si>
    <t xml:space="preserve">Достигнуто на _______20___ г. </t>
  </si>
  <si>
    <t>Отклонение
(+,-)</t>
  </si>
  <si>
    <t>Причины отклонения</t>
  </si>
  <si>
    <t>Комитет по ветеринарии Республики Дагестан</t>
  </si>
  <si>
    <t>Государстенная программа 1</t>
  </si>
  <si>
    <t>Индикатор 1</t>
  </si>
  <si>
    <t>Индикатор 2</t>
  </si>
  <si>
    <t>Индикатор 3</t>
  </si>
  <si>
    <t>Индикатор 4</t>
  </si>
  <si>
    <t>Комитет по лесному хозяйству Республики Дагестан</t>
  </si>
  <si>
    <t>Государстенная программа 2</t>
  </si>
  <si>
    <t xml:space="preserve">Количество экземпляров библиотечного фонда государственных библиотек на 1 пользователя </t>
  </si>
  <si>
    <t xml:space="preserve">Общее количество посещений республиканских театров, филармонии, музеев и библиотек на 1000 человек населения </t>
  </si>
  <si>
    <t>(человек)</t>
  </si>
  <si>
    <t xml:space="preserve">Динамика примерных (индикативных) значений соотношения средней заработной платы работников учреждений культуры и средней заработной платы в Республике Дагестан </t>
  </si>
  <si>
    <t>процент</t>
  </si>
  <si>
    <t>человек</t>
  </si>
  <si>
    <t>единиц</t>
  </si>
  <si>
    <t xml:space="preserve">Количество посетителей культурно-досуговых мероприятий </t>
  </si>
  <si>
    <t>тыс. человек</t>
  </si>
  <si>
    <t xml:space="preserve">Количество подготовленных информационно-методических материалов для культурно-досуговых учреждений республики (изданий, методик, программ) </t>
  </si>
  <si>
    <t xml:space="preserve">Количество мероприятий в области народного творчества и традиционной культуры (организация и проведение фестивалей, выставок, смотров, конкурсов, конференций и иных программных мероприятий силами учреждения) </t>
  </si>
  <si>
    <t xml:space="preserve">Количество объектов культурного наследия, расположенных в Республике Дагестан, информация о которых внесена в электронную базу данных единого государственного реестра объектов культурного наследия (памятников истории и культуры) народов Российской Федерации </t>
  </si>
  <si>
    <t>Количество посещений государственных музеев Республики Дагестан</t>
  </si>
  <si>
    <t>Количество выставок, созданных государственными музеями республики в отчетном году</t>
  </si>
  <si>
    <t xml:space="preserve">Доля музеев, имеющих сайт в сети '’Интернет'', в общем количестве государственных музеев Республики Дагестан </t>
  </si>
  <si>
    <t>тыс. экземпляров</t>
  </si>
  <si>
    <t>Количество выданных из фондов республиканских библиотек документов</t>
  </si>
  <si>
    <t>Количество посещений библиотек</t>
  </si>
  <si>
    <t>Количество библиографических записей в сводном электронном каталоге библиотек</t>
  </si>
  <si>
    <t>Доля общедоступных (публичных) библиотек, подключенных к сети "Интернет", в общем количестве библиотек Республики Дагестан</t>
  </si>
  <si>
    <t>тыс. единиц</t>
  </si>
  <si>
    <t xml:space="preserve">Присуждение прений Главы Республики Дагестан одаренным учащимся образовательных учреждений культуры и искусства </t>
  </si>
  <si>
    <t>Количество посещений организаций культуры по отношению куровню 2010 (процент), Соглашение между Минкультуры РФ и Минкультуры РД № 054-09-2018-072 от «б» февраля 2018 года</t>
  </si>
  <si>
    <t>Средняя численность участников клубных формирований в расчете на 1 тыс,человек (в муниципальных домах культуры) .Соглашеиие между Мин культуры РФ и Минкулътуры РД 054-08-2018-006 от «7» февраля 2018 года</t>
  </si>
  <si>
    <t>Количество посещений детских и кукольных tear ров по</t>
  </si>
  <si>
    <t>Повышение уровня удовлетворенности граждан качеством предоставления в Республике Дагестан государственных и муниципальных услуг в сфере культуры</t>
  </si>
  <si>
    <t>Доля театров, имеющих сайт в сети "Интернет", в общем количестве театров Республики Дагестан</t>
  </si>
  <si>
    <t>Количество новых и капитально возобновленных постановок государственных театров Республики Дагестан</t>
  </si>
  <si>
    <t xml:space="preserve">Количество посещений театрально-концертных мероприятий </t>
  </si>
  <si>
    <t>Доля представленных (во всех формах) зрителю музейных предметов в общем количестве музейных предметов основного фонда</t>
  </si>
  <si>
    <t>Количество выпускаемых профессиональными образовательными учреждениями, подведомственными Министерству культуры Республики Дагестан, специалистов со средним специальным образованием</t>
  </si>
  <si>
    <t>Фактически выделено финансовых средств на отчетный период</t>
  </si>
  <si>
    <t xml:space="preserve">Начальник планово - экономического отела </t>
  </si>
  <si>
    <t>Д. Нурахмедова</t>
  </si>
  <si>
    <t xml:space="preserve">Исполнитель </t>
  </si>
  <si>
    <t>Ш. Муртазалиев</t>
  </si>
  <si>
    <t>Исполнение бюджета Министерства культуры РД на 01.07.2019г.</t>
  </si>
  <si>
    <t>Мин</t>
  </si>
  <si>
    <t>ЦСР</t>
  </si>
  <si>
    <t>Код цели</t>
  </si>
  <si>
    <t xml:space="preserve">Объем расходов на 2019 год </t>
  </si>
  <si>
    <t>Профинансировано</t>
  </si>
  <si>
    <t>Кассовый расход</t>
  </si>
  <si>
    <t>Остаток средств на 01.07.2019г.</t>
  </si>
  <si>
    <t>056</t>
  </si>
  <si>
    <t>Мероприятия государственной программы Республики Дагестан "Комплексная программа противодействия идеологии терроризма в Республике Дагестан" на 2018-2020 годы"</t>
  </si>
  <si>
    <t>13</t>
  </si>
  <si>
    <t>10 0 01 99590</t>
  </si>
  <si>
    <t>Государственная программа Республики Дагестан "Защита населения и территорий от чрезвычайных ситуаций, обеспечение пожарной безопасности и безопасности людей на водных объектах в Республике Дагестан"</t>
  </si>
  <si>
    <t>07 1 02 99590</t>
  </si>
  <si>
    <t>612</t>
  </si>
  <si>
    <t>244</t>
  </si>
  <si>
    <t>Дополнительное образование детей</t>
  </si>
  <si>
    <t xml:space="preserve">20 0 00 00000 </t>
  </si>
  <si>
    <t xml:space="preserve">20 1 </t>
  </si>
  <si>
    <r>
      <t xml:space="preserve">Основное мероприятие "Развитие дополнительного образования детей в области культуры" 
</t>
    </r>
    <r>
      <rPr>
        <sz val="14"/>
        <color theme="1"/>
        <rFont val="Times New Roman"/>
        <family val="1"/>
        <charset val="204"/>
      </rPr>
      <t>Финансовое обеспечение деятельности (оказание услуг) государственных учреждений   (Предоставление субсидий бюджетным, автономным учреждениям и иным некоммерческим организациям)</t>
    </r>
  </si>
  <si>
    <t xml:space="preserve">20 1 01 </t>
  </si>
  <si>
    <t>На исполнение государственного задания</t>
  </si>
  <si>
    <t>20 1 01 06590</t>
  </si>
  <si>
    <t>611</t>
  </si>
  <si>
    <t>На иные цели</t>
  </si>
  <si>
    <t>Среднее профессиональное образование</t>
  </si>
  <si>
    <t xml:space="preserve">20  </t>
  </si>
  <si>
    <r>
      <t xml:space="preserve">Основное мероприятие "Развитие среднего профессионального образования в области культуры"
</t>
    </r>
    <r>
      <rPr>
        <sz val="14"/>
        <color theme="1"/>
        <rFont val="Times New Roman"/>
        <family val="1"/>
        <charset val="204"/>
      </rPr>
      <t>Финансовое обеспечение деятельности (оказание услуг) государственных учреждений   (Предоставление субсидий бюджетным, автономным учреждениям и иным некоммерческим организациям)</t>
    </r>
  </si>
  <si>
    <t>20 1 02 00000</t>
  </si>
  <si>
    <t>20 1 02 07590</t>
  </si>
  <si>
    <t xml:space="preserve">Переподготовка и повышение квалификации </t>
  </si>
  <si>
    <t xml:space="preserve">20 </t>
  </si>
  <si>
    <t>20 1</t>
  </si>
  <si>
    <r>
      <t xml:space="preserve">Основное мероприятие "Развитие дополнительного профессионального образования, повышение квалификации и профессиональная переподготовка работников культуры и искусства"
</t>
    </r>
    <r>
      <rPr>
        <sz val="14"/>
        <color theme="1"/>
        <rFont val="Times New Roman"/>
        <family val="1"/>
        <charset val="204"/>
      </rPr>
      <t>Финансовое обеспечение деятельности (оказание услуг) государственных учреждений   (Предоставление субсидий бюджетным, автономным учреждениям и иным некоммерческим организациям)</t>
    </r>
  </si>
  <si>
    <t>20 1 03 00000</t>
  </si>
  <si>
    <t>20 1 03 08590</t>
  </si>
  <si>
    <t xml:space="preserve">Стипендии одаренным студентам, выдающимся деятелям культуры </t>
  </si>
  <si>
    <t>09</t>
  </si>
  <si>
    <t>9990160860</t>
  </si>
  <si>
    <t>340</t>
  </si>
  <si>
    <t>Культура, кинематография</t>
  </si>
  <si>
    <t xml:space="preserve">Культура </t>
  </si>
  <si>
    <t xml:space="preserve">20 2 </t>
  </si>
  <si>
    <r>
      <t xml:space="preserve">Основное мероприятие "Организация государственных проектов в сфере традиционной народной культуры"
</t>
    </r>
    <r>
      <rPr>
        <sz val="14"/>
        <color theme="1"/>
        <rFont val="Times New Roman"/>
        <family val="1"/>
        <charset val="204"/>
      </rPr>
      <t>Расходы на обеспечение деятельности (оказание услуг) государственных учреждений   (Предоставление субсидий бюджетным, автономным учреждениям и иным некоммерческим организациям)</t>
    </r>
  </si>
  <si>
    <t xml:space="preserve">20 2 02 </t>
  </si>
  <si>
    <t>20 2 02 00590</t>
  </si>
  <si>
    <t>20 2 02 64860</t>
  </si>
  <si>
    <r>
      <t xml:space="preserve">Основное мероприятие "Развитие музейного дела" 
</t>
    </r>
    <r>
      <rPr>
        <sz val="14"/>
        <color theme="1"/>
        <rFont val="Times New Roman"/>
        <family val="1"/>
        <charset val="204"/>
      </rPr>
      <t>Расходы на обеспечение деятельности (оказание услуг) государственных учреждений   (Предоставление субсидий бюджетным, автономным учреждениям и иным некоммерческим организациям)</t>
    </r>
  </si>
  <si>
    <t xml:space="preserve">20 2 04 </t>
  </si>
  <si>
    <t>20 2 04 00590</t>
  </si>
  <si>
    <r>
      <t xml:space="preserve">Основное мероприятие "Развитие библиотечного дела"
</t>
    </r>
    <r>
      <rPr>
        <sz val="14"/>
        <color theme="1"/>
        <rFont val="Times New Roman"/>
        <family val="1"/>
        <charset val="204"/>
      </rPr>
      <t>Расходы на обеспечение деятельности (оказание услуг) государственных учреждений   (Предоставление субсидий бюджетным, автономным учреждениям и иным некоммерческим организациям)</t>
    </r>
  </si>
  <si>
    <t xml:space="preserve">20 2 05 </t>
  </si>
  <si>
    <t>20 2 05 00590</t>
  </si>
  <si>
    <r>
      <t xml:space="preserve">Основное мероприятие "Развитие тетрально-концертной деятельности" </t>
    </r>
    <r>
      <rPr>
        <sz val="14"/>
        <color theme="1"/>
        <rFont val="Times New Roman"/>
        <family val="1"/>
        <charset val="204"/>
      </rPr>
      <t>Расходы на обеспечение деятельности (оказание услуг) государственных учреждений   (Предоставление субсидий бюджетным, автономным учреждениям и иным некоммерческим организациям)</t>
    </r>
  </si>
  <si>
    <t xml:space="preserve">20 2 06 </t>
  </si>
  <si>
    <t>20 2 06 00590</t>
  </si>
  <si>
    <t>20 2 06 64860</t>
  </si>
  <si>
    <t>Основное мероприятие "Государственная поддержка творческих союзов"</t>
  </si>
  <si>
    <t xml:space="preserve">20 2 07 </t>
  </si>
  <si>
    <t>Субсидии творческим союзам (Предоставление субсидий бюджетным, автономным учреждениям и иным некоммерческим организациям)</t>
  </si>
  <si>
    <t>20 2 07 62330</t>
  </si>
  <si>
    <t>632</t>
  </si>
  <si>
    <t xml:space="preserve">Основное мероприятие "Мероприятия в сфере культуры и кинематографии"
</t>
  </si>
  <si>
    <t xml:space="preserve">20 2 08 </t>
  </si>
  <si>
    <t>Финансовое обеспечение выполнения функций государственных органов и учреждений (Закупка товаров, работ и услуг для обеспечения государственных (муниципальных) нужд)</t>
  </si>
  <si>
    <t>20 2 08 64860</t>
  </si>
  <si>
    <t xml:space="preserve">Основное мероприятие "Поддержка мероприятий республиканских и муниципальных учреждений культуры" </t>
  </si>
  <si>
    <t xml:space="preserve">20 2 09 
</t>
  </si>
  <si>
    <t xml:space="preserve"> субсидии на поддержку творческой деятельности и укрепление материально-технической базы  муниципальных театров в городах с численностью населения до 300 тысяч человек</t>
  </si>
  <si>
    <t>20 2 09 R4660</t>
  </si>
  <si>
    <t>17-998-00002</t>
  </si>
  <si>
    <t>Федеральный бюджет</t>
  </si>
  <si>
    <t>Республиканский бюджет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</si>
  <si>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тыс. человек (Межбюджетные трансферты)</t>
  </si>
  <si>
    <t>20 2 09 R4670</t>
  </si>
  <si>
    <t>17-998-00001</t>
  </si>
  <si>
    <t>521</t>
  </si>
  <si>
    <t>Обеспечение поддержки творческой деятельности и техническое оснащение детских и кукольных театров</t>
  </si>
  <si>
    <t>20 2 09 R5170</t>
  </si>
  <si>
    <t>17-Б29</t>
  </si>
  <si>
    <t>Государственная поддержка отрасли культуры</t>
  </si>
  <si>
    <t>Поддержка отрасли культуры (государственная поддержка лучших сельских учреждений культуры)</t>
  </si>
  <si>
    <t xml:space="preserve">20 2 09 R5191
</t>
  </si>
  <si>
    <t>17-А09-00002</t>
  </si>
  <si>
    <t>Межбюджетные трансферты</t>
  </si>
  <si>
    <t>Поддержка отрасли культуры (государственная поддержка лучших работников сельских учреждений культуры)</t>
  </si>
  <si>
    <t xml:space="preserve">20 2 09 R5192
</t>
  </si>
  <si>
    <t>17-А09-00005</t>
  </si>
  <si>
    <t xml:space="preserve">Поддержка отрасли культуры (подключение общедоступных библиотек Российской Федерации к сети «Интернет» и развитие библиотечного дела с учетом задачи расширения информационных технологий и оцифровки) </t>
  </si>
  <si>
    <t xml:space="preserve">20 2 09 R5193
</t>
  </si>
  <si>
    <t>17-А09-00001</t>
  </si>
  <si>
    <t>Поддержка отрасли культуры (подключение муниципальных общедоступных библиотек и государственных центральных библиотек в субъектах Российской Федерации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</si>
  <si>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</si>
  <si>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 xml:space="preserve">20 2 09 R5194
</t>
  </si>
  <si>
    <t>17-А09-00004</t>
  </si>
  <si>
    <t>Федеральный проект "Культурная среда"</t>
  </si>
  <si>
    <t xml:space="preserve">20 2 А1 
</t>
  </si>
  <si>
    <t xml:space="preserve">20 2 А1 55190
</t>
  </si>
  <si>
    <t>Государственная поддержка отрасли культуры («Строительство сельского дома культуры в с. Кубачи Дахадаевского района»)</t>
  </si>
  <si>
    <t>20 2 А1 55193</t>
  </si>
  <si>
    <t> 522</t>
  </si>
  <si>
    <t>Государственная поддержка отрасли культуры («Строительство сельского дома культуры в с. Баршамай Кайтагского района»)</t>
  </si>
  <si>
    <t>20 2 А1 55194</t>
  </si>
  <si>
    <t>Государственная поддержка отрасли культуры (создание и модернизация учреждений культурно-досугового типа в сельской местности)</t>
  </si>
  <si>
    <t>20 2 А1 55195</t>
  </si>
  <si>
    <t>21 2 А1 55195</t>
  </si>
  <si>
    <t xml:space="preserve">Государственная поддержка культуры (обеспечение учреждений культуры специализированным автотранспортом)
</t>
  </si>
  <si>
    <t xml:space="preserve">20 2 А1 55196
</t>
  </si>
  <si>
    <t>Федеральный проект «Творческие люди»</t>
  </si>
  <si>
    <t>20 2 А2</t>
  </si>
  <si>
    <r>
      <rPr>
        <b/>
        <sz val="14"/>
        <color theme="1"/>
        <rFont val="Times New Roman"/>
        <family val="1"/>
        <charset val="204"/>
      </rPr>
      <t>Реализация культурно-познавательных программ для школьников</t>
    </r>
    <r>
      <rPr>
        <sz val="14"/>
        <color theme="1"/>
        <rFont val="Times New Roman"/>
        <family val="1"/>
        <charset val="204"/>
      </rPr>
      <t xml:space="preserve">
Финансовое обеспечение выполнения функций государственных органов и учреждений (Закупка товаров, работ и услуг для обеспечения государственных (муниципальных) нужд)</t>
    </r>
  </si>
  <si>
    <t>20 2 A2 04100</t>
  </si>
  <si>
    <r>
      <rPr>
        <b/>
        <sz val="14"/>
        <color rgb="FF000000"/>
        <rFont val="Times New Roman"/>
        <family val="1"/>
        <charset val="204"/>
      </rPr>
      <t>Организация и проведение фестиваля любительских творческих коллективов</t>
    </r>
    <r>
      <rPr>
        <sz val="14"/>
        <color rgb="FF000000"/>
        <rFont val="Times New Roman"/>
        <family val="1"/>
        <charset val="204"/>
      </rPr>
      <t xml:space="preserve">
Финансовое обеспечение выполнения функций государственных органов и учреждений (Закупка товаров, работ и услуг для обеспечения государственных (муниципальных) нужд)
</t>
    </r>
  </si>
  <si>
    <t>20 2 A2 04300</t>
  </si>
  <si>
    <r>
      <rPr>
        <b/>
        <sz val="14"/>
        <color theme="1"/>
        <rFont val="Times New Roman"/>
        <family val="1"/>
        <charset val="204"/>
      </rPr>
      <t>Поддержка добровольческих движений</t>
    </r>
    <r>
      <rPr>
        <sz val="14"/>
        <color theme="1"/>
        <rFont val="Times New Roman"/>
        <family val="1"/>
        <charset val="204"/>
      </rPr>
      <t xml:space="preserve">
Финансовое обеспечение выполнения функций государственных органов и учреждений (Закупка товаров, работ и услуг для обеспечения государственных (муниципальных) нужд)
</t>
    </r>
  </si>
  <si>
    <t>20 2 A2 04400</t>
  </si>
  <si>
    <r>
      <rPr>
        <b/>
        <sz val="14"/>
        <color theme="1"/>
        <rFont val="Times New Roman"/>
        <family val="1"/>
        <charset val="204"/>
      </rPr>
      <t>Создание и функционирование центров непрерывного образования и повышения квалификации на базе творческих вузов</t>
    </r>
    <r>
      <rPr>
        <sz val="14"/>
        <color theme="1"/>
        <rFont val="Times New Roman"/>
        <family val="1"/>
        <charset val="204"/>
      </rPr>
      <t xml:space="preserve">
Финансовое обеспечение выполнения функций государственных органов и учреждений (Закупка товаров, работ и услуг для обеспечения государственных (муниципальных) нужд)</t>
    </r>
  </si>
  <si>
    <t>20 2 A2 04500</t>
  </si>
  <si>
    <r>
      <rPr>
        <b/>
        <sz val="14"/>
        <color theme="1"/>
        <rFont val="Times New Roman"/>
        <family val="1"/>
        <charset val="204"/>
      </rPr>
      <t>Организация и проведение творческих фестивалей и конкурсов для детей и молодежи</t>
    </r>
    <r>
      <rPr>
        <sz val="14"/>
        <color theme="1"/>
        <rFont val="Times New Roman"/>
        <family val="1"/>
        <charset val="204"/>
      </rPr>
      <t xml:space="preserve">
Финансовое обеспечение выполнения функций государственных органов и учреждений (Закупка товаров, работ и услуг для обеспечения государственных (муниципальных) нужд)</t>
    </r>
  </si>
  <si>
    <t>20 2 A2 60273</t>
  </si>
  <si>
    <r>
      <rPr>
        <b/>
        <sz val="14"/>
        <color theme="1"/>
        <rFont val="Times New Roman"/>
        <family val="1"/>
        <charset val="204"/>
      </rPr>
      <t>Реализация  творческих проектов, направленные на укрепление российской гражданской идентичности на основе духовно-нравственных и культурных ценностей народов Российской Федерации</t>
    </r>
    <r>
      <rPr>
        <sz val="14"/>
        <color theme="1"/>
        <rFont val="Times New Roman"/>
        <family val="1"/>
        <charset val="204"/>
      </rPr>
      <t xml:space="preserve">
Финансовое обеспечение выполнения функций государственных органов и учреждений (Закупка товаров, работ и услуг для обеспечения государственных (муниципальных) нужд)</t>
    </r>
  </si>
  <si>
    <t>20 2 A2 60274</t>
  </si>
  <si>
    <r>
      <rPr>
        <b/>
        <sz val="14"/>
        <color theme="1"/>
        <rFont val="Times New Roman"/>
        <family val="1"/>
        <charset val="204"/>
      </rPr>
      <t>Реализация творческих проектов, направленные на укрепление российской гражданской идентичности на основе духовно-нравственных и культурных ценностей народов Российской Федерации, включая мероприятия, напрвленные на популяризацию русского языка и литературы, народных художественных промысел и ремесел.</t>
    </r>
    <r>
      <rPr>
        <sz val="14"/>
        <color theme="1"/>
        <rFont val="Times New Roman"/>
        <family val="1"/>
        <charset val="204"/>
      </rPr>
      <t xml:space="preserve">
(Предоставление субсидий бюджетным, автономным учреждениям и иным некоммерческим организациям)</t>
    </r>
  </si>
  <si>
    <r>
      <rPr>
        <b/>
        <sz val="14"/>
        <color theme="1"/>
        <rFont val="Times New Roman"/>
        <family val="1"/>
        <charset val="204"/>
      </rPr>
      <t>Реализация всероссийских и международных творческих проектов в области музыкального и театрального искусства</t>
    </r>
    <r>
      <rPr>
        <sz val="14"/>
        <color theme="1"/>
        <rFont val="Times New Roman"/>
        <family val="1"/>
        <charset val="204"/>
      </rPr>
      <t xml:space="preserve">
(Предоставление субсидий бюджетным, автономным учреждениям и иным некоммерческим организациям)</t>
    </r>
  </si>
  <si>
    <t>20 2 A2 60275</t>
  </si>
  <si>
    <r>
      <rPr>
        <b/>
        <sz val="14"/>
        <color theme="1"/>
        <rFont val="Times New Roman"/>
        <family val="1"/>
        <charset val="204"/>
      </rPr>
      <t xml:space="preserve">Реализация выставочных проектов ведущих федеральных и региональных музеев </t>
    </r>
    <r>
      <rPr>
        <sz val="14"/>
        <color theme="1"/>
        <rFont val="Times New Roman"/>
        <family val="1"/>
        <charset val="204"/>
      </rPr>
      <t xml:space="preserve">
(Предоставление субсидий бюджетным, автономным учреждениям и иным некоммерческим организациям)</t>
    </r>
  </si>
  <si>
    <t>20 2 A2 60276</t>
  </si>
  <si>
    <t>Федеральный проект «Цифровая культура»</t>
  </si>
  <si>
    <t>20 2 А3 54530</t>
  </si>
  <si>
    <t>Проведение онлайн-трансляций знаковых мероприятий отрасли культуры и создание виртуальных выставочных проектов, снабженных цифровыми гидами в формате дополненной реальности
Предоставление субсидий бюджетным, автономным учреждениям и иным некоммерческим организациям</t>
  </si>
  <si>
    <t>20 2 A3 08100</t>
  </si>
  <si>
    <t xml:space="preserve">Межбюджетные трансферты на создание виртуальных концертных залов 
</t>
  </si>
  <si>
    <t>Другие вопросы в области культуры, кинематографии</t>
  </si>
  <si>
    <t xml:space="preserve">20 0 00 00000  </t>
  </si>
  <si>
    <t xml:space="preserve">Подпрограмма "Обеспечение реализации государственной программы" государственной программы Республики Дагестан "Развитие культуры в Республике Дагестан на 2015-2020 годы" </t>
  </si>
  <si>
    <t xml:space="preserve">20 3 00 00000  </t>
  </si>
  <si>
    <t>Основное мероприятие "Обеспечение эффективной деятельности Министерства культуры Республики Дагестан"</t>
  </si>
  <si>
    <t>20 3 01 00000</t>
  </si>
  <si>
    <t>Заработная плата</t>
  </si>
  <si>
    <t>20 3 01 20000</t>
  </si>
  <si>
    <t>121</t>
  </si>
  <si>
    <t>Прочие выплаты</t>
  </si>
  <si>
    <t>122</t>
  </si>
  <si>
    <t>Начисления на оплату труда</t>
  </si>
  <si>
    <t>129</t>
  </si>
  <si>
    <t xml:space="preserve">Оплата услуг связи </t>
  </si>
  <si>
    <t>242</t>
  </si>
  <si>
    <t>Материальные затраты (223-340)</t>
  </si>
  <si>
    <t xml:space="preserve">Прочие расходы </t>
  </si>
  <si>
    <t>831</t>
  </si>
  <si>
    <t>851</t>
  </si>
  <si>
    <t>852</t>
  </si>
  <si>
    <t>853</t>
  </si>
  <si>
    <t>Финансовое обеспечение обязательного государственного страхования служащих Республики Дагестан</t>
  </si>
  <si>
    <t>99 9 00 99950</t>
  </si>
  <si>
    <r>
      <t xml:space="preserve">Средства, предусмотренные распоряжением Правительства Республики Дагестан от 19.04.2019 г. № 114-р </t>
    </r>
    <r>
      <rPr>
        <b/>
        <sz val="14"/>
        <color theme="1"/>
        <rFont val="Times New Roman"/>
        <family val="1"/>
        <charset val="204"/>
      </rPr>
      <t xml:space="preserve">из резервного фонда Правительства Республики Дагестан </t>
    </r>
    <r>
      <rPr>
        <sz val="14"/>
        <color theme="1"/>
        <rFont val="Times New Roman"/>
        <family val="1"/>
        <charset val="204"/>
      </rPr>
      <t>на установку бюста Петра I на территории пункта базирования кораблей и судов Каспийской флотилии в сухогрузной гавани г.Махачкалы</t>
    </r>
  </si>
  <si>
    <t>9990020680</t>
  </si>
  <si>
    <t>Государственная программа Республики Дагестан "Социальная поддержка граждан"
Подпрограмма "Совершенствование социальной поддержки семьи и детей"</t>
  </si>
  <si>
    <t>10</t>
  </si>
  <si>
    <t>Социальное обеспечение детей сирот и детей оставщихся без попечения родителей обучающихся по имеющим государственную аккредитацию образовательным программам среднего профессионального образования или высшего образования по очной форме обучения в рамках подпрограммы "Совершенствования социальной поддержки семьи и детей" государственной программы Республики Дагестан "Социальная поддержка граждан на 2014-2020 годы"</t>
  </si>
  <si>
    <t>22 3 07 71510</t>
  </si>
  <si>
    <t>313</t>
  </si>
  <si>
    <r>
      <rPr>
        <b/>
        <sz val="14"/>
        <color theme="1"/>
        <rFont val="Times New Roman"/>
        <family val="1"/>
        <charset val="204"/>
      </rPr>
      <t>Государственная программа Республики Дагестан "Реализация государственной национальной политики в Республике Дагестан"
Подпрограмма "Государственная поддержка казачьих обществ в Республике Дагестан"</t>
    </r>
    <r>
      <rPr>
        <sz val="14"/>
        <color theme="1"/>
        <rFont val="Times New Roman"/>
        <family val="1"/>
        <charset val="204"/>
      </rPr>
      <t xml:space="preserve">
</t>
    </r>
    <r>
      <rPr>
        <b/>
        <sz val="14"/>
        <color theme="1"/>
        <rFont val="Times New Roman"/>
        <family val="1"/>
        <charset val="204"/>
      </rPr>
      <t xml:space="preserve">Реализация мероприятий </t>
    </r>
    <r>
      <rPr>
        <sz val="14"/>
        <color theme="1"/>
        <rFont val="Times New Roman"/>
        <family val="1"/>
        <charset val="204"/>
      </rPr>
      <t xml:space="preserve">по укреплению единства российской нации и этнокультурному развитию народов России 
</t>
    </r>
  </si>
  <si>
    <t>32 3 00 R5160</t>
  </si>
  <si>
    <t>19-А14</t>
  </si>
  <si>
    <t>Начальник планово экономического отдела</t>
  </si>
  <si>
    <t>Плановые объемы финансирования на отчетный год  тыс. рублей</t>
  </si>
  <si>
    <t>20 2 02 41110</t>
  </si>
  <si>
    <t>414</t>
  </si>
  <si>
    <t>Построены (реконструированы) и (или) капитально отремонтированы культурно-досуговые учреждения в сельской местности (едениц), соглашение между Минкультуры РФ и Минкультуры РД № 054-09-2019-176/3 от «15» августа 2019 года</t>
  </si>
  <si>
    <t>201A155197</t>
  </si>
  <si>
    <t>202A155197</t>
  </si>
  <si>
    <t>19-А09-00001</t>
  </si>
  <si>
    <t>202A204500</t>
  </si>
  <si>
    <t>2020241110</t>
  </si>
  <si>
    <t>19-Б97</t>
  </si>
  <si>
    <t>19-Б98</t>
  </si>
  <si>
    <t>19-Б29</t>
  </si>
  <si>
    <t>19-А09-00005</t>
  </si>
  <si>
    <t>19-А09-00004</t>
  </si>
  <si>
    <t>19-А09-00003</t>
  </si>
  <si>
    <t>19-А09-00009</t>
  </si>
  <si>
    <t>19-А09-00002</t>
  </si>
  <si>
    <t>19-А09-00011</t>
  </si>
  <si>
    <t>202A155193</t>
  </si>
  <si>
    <t>19-Е13-00001</t>
  </si>
  <si>
    <t>19-Е13-66854</t>
  </si>
  <si>
    <t>202A155194</t>
  </si>
  <si>
    <t>202A155195</t>
  </si>
  <si>
    <t>202A155196</t>
  </si>
  <si>
    <t>19-Е13-00002</t>
  </si>
  <si>
    <t>202A204100</t>
  </si>
  <si>
    <t>202A204300</t>
  </si>
  <si>
    <t>202A204400</t>
  </si>
  <si>
    <t>202A260273</t>
  </si>
  <si>
    <t>202A260274</t>
  </si>
  <si>
    <t>202A260275</t>
  </si>
  <si>
    <t>202A260276</t>
  </si>
  <si>
    <t>202A308100</t>
  </si>
  <si>
    <t>202A354530</t>
  </si>
  <si>
    <t>19-Е39</t>
  </si>
  <si>
    <t>202А155191</t>
  </si>
  <si>
    <t>202А155192</t>
  </si>
  <si>
    <t>202А155193</t>
  </si>
  <si>
    <t>202А155194</t>
  </si>
  <si>
    <t>202А155195</t>
  </si>
  <si>
    <t>202А155196</t>
  </si>
  <si>
    <t>202А354530</t>
  </si>
  <si>
    <t>на 2019 год</t>
  </si>
  <si>
    <t>(рублей)</t>
  </si>
  <si>
    <t xml:space="preserve">    Государственная поддержка отрасли культуры (оснащение образовательных учреждений в сфере культуры (детские школы искусств по видам искусств и училища) музыкальными инструментами. оборудованием и учебными материалами)</t>
  </si>
  <si>
    <t xml:space="preserve">    Капитальные вложения в объекты государственной собственности Республики Дагестан</t>
  </si>
  <si>
    <t xml:space="preserve">      Капитальные вложения в объекты государственной (муниципальной) собственности</t>
  </si>
  <si>
    <t>400</t>
  </si>
  <si>
    <t xml:space="preserve">      Закупка товаров, работ и услуг для обеспечения государственных (муниципальных) нужд</t>
  </si>
  <si>
    <t xml:space="preserve">    Поддержка творческой деятельности и укрепление материально-технической базы  муниципальных театров в городах с численностью населения до 300 тысяч человек</t>
  </si>
  <si>
    <t xml:space="preserve">    Обеспечение развития и укрепления материально-технической базы муниципальных домов культуры в населенных пунктах с числом жителей до 50 тыс. человек</t>
  </si>
  <si>
    <t xml:space="preserve">    Поддержка творческой деятельности и техническое оснащение детских и кукольных театров</t>
  </si>
  <si>
    <t xml:space="preserve">    Поддержка отрасли культуры (государственная поддержка лучших сельских учреждений культуры)</t>
  </si>
  <si>
    <t xml:space="preserve">    Поддержка отрасли культуры (государственная поддержка лучших работников сельских учреждений культуры)</t>
  </si>
  <si>
    <t xml:space="preserve">    Поддержка отрасли культуры (подключение муниципальных общедоступных библиотек и государственных центральных библиотек в субъектах Российской Федерации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</si>
  <si>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 xml:space="preserve">    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</si>
  <si>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 xml:space="preserve">    Государственная поддержка отрасли культуры (Строительство сельского дома культуры в с. Кубачи Дахадаевского района)</t>
  </si>
  <si>
    <t xml:space="preserve">    Государственная поддержка отрасли культуры (Строительство сельского дома культуры в с. Баршамай Кайтагского района)</t>
  </si>
  <si>
    <t xml:space="preserve">    Государственная поддержка отрасли культуры (создание и модернизация учреждений культурно-досугового типа в сельской местности, включая строительство, реконструкцию и капитальный ремонт зданий)</t>
  </si>
  <si>
    <t xml:space="preserve">    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 (приобретения передвижных многофункциональных центров (автоклубы)))</t>
  </si>
  <si>
    <t xml:space="preserve">    Государственная поддержка отрасли культура (оснащение образовательных учреждений в сфере культуры (детские школы искусств по видам искусств и училища) музыкальными инструментами, оборудованием и учебными материалами)</t>
  </si>
  <si>
    <t xml:space="preserve">    Реализация культурно-просветительных программ для школьников</t>
  </si>
  <si>
    <t xml:space="preserve">    Организация и проведение фестиваля любительских творческих коллективов</t>
  </si>
  <si>
    <t xml:space="preserve">    Поддержка добровольческих движений</t>
  </si>
  <si>
    <t xml:space="preserve">    Создание и функционирование центров непрерывного образования и повышения квалификации на базе творческих вузов</t>
  </si>
  <si>
    <t xml:space="preserve">    Организация и проведение творческих фестивалей и конкурсов для детей и молодежи</t>
  </si>
  <si>
    <t xml:space="preserve">    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</t>
  </si>
  <si>
    <t xml:space="preserve">    Реализация всероссийских и международных творческих проектов в области музыкального и театрального искусства</t>
  </si>
  <si>
    <t xml:space="preserve">    Реализация выставочных проектов ведущих федеральных и региональных музеев</t>
  </si>
  <si>
    <t xml:space="preserve">    Организация онлайн-трансляций мероприятий, размещаемых на портале "Культура.РФ"</t>
  </si>
  <si>
    <t xml:space="preserve">    Иные межбюджетные трансферты на создание виртуальных концертных залов</t>
  </si>
  <si>
    <t xml:space="preserve">    *Поддержка отрасли культуры (государственная поддержка лучших сельских учреждений культуры)</t>
  </si>
  <si>
    <t xml:space="preserve">    *Поддержка отрасли культуры (государственная поддержка лучших работников сельских учреждений культуры)</t>
  </si>
  <si>
    <t xml:space="preserve">    *Поддержка отрасли культуры (подключение муниципальных общедоступных библиотек и государственных центральных библиотек в субъектах Российской Федерации к информационно-телекоммуникационной сети "Интернет" и развитие системы библиотечного дела с учетом задачи расширения информационных технологий и оцифровки)</t>
  </si>
  <si>
    <t xml:space="preserve">    *Поддержка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</si>
  <si>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 xml:space="preserve">    *Государственная поддержка отрасли культуры (создание и модернизация учреждений культурно-досугового типа в сельской местности, включая строительство, реконструкцию и капитальный ремонт зданий)</t>
  </si>
  <si>
    <t xml:space="preserve">    *Государственная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 (приобретения передвижных многофункциональных центров (автоклубы)))</t>
  </si>
  <si>
    <t xml:space="preserve">    *Иные межбюджетные трансферты на создание виртуальных концертных залов</t>
  </si>
  <si>
    <t>на 23 марта 2020 года</t>
  </si>
  <si>
    <t>Государственная программа Республики Дагестан "Развитие культуры в Республике Дагестан"</t>
  </si>
  <si>
    <t xml:space="preserve">    Субсидия бюджетам субъектов Российской Федерации на поддержку отрасли культуры (Модернизация, капитальный ремонт, реконструкция региональных и муниципальных детских школ искусств по видам искусств)</t>
  </si>
  <si>
    <t>20101R3060</t>
  </si>
  <si>
    <t xml:space="preserve">    Субсидия бюджетам субъектов Российской Федерации на поддержку отрасли культуры</t>
  </si>
  <si>
    <t>201A155190</t>
  </si>
  <si>
    <t>20-55190-66854-00000</t>
  </si>
  <si>
    <t>20-55190-00000-01001</t>
  </si>
  <si>
    <t>20-55190-00000-01002</t>
  </si>
  <si>
    <t>202024111R</t>
  </si>
  <si>
    <t xml:space="preserve">    Капитальные вложения в объекты муниципальной собственности в рамках республиканской инвестиционной программы</t>
  </si>
  <si>
    <t>202024112R</t>
  </si>
  <si>
    <t xml:space="preserve">    Поддержка творческой деятельности и укрепление материально-технической базы муниципальных театров в городах с численностью населения до 300 тысяч человек</t>
  </si>
  <si>
    <t>20-54660-00000-00000</t>
  </si>
  <si>
    <t>20-54670-00000-00000</t>
  </si>
  <si>
    <t>20-55170-00000-00000</t>
  </si>
  <si>
    <t>20-55190-00000-00003</t>
  </si>
  <si>
    <t>20-55190-00000-00002</t>
  </si>
  <si>
    <t xml:space="preserve">    Поддержка отрасли культуры (Подключение муниципальных общедоступных библиотек и государственных центральных библиотек в субъектах Российской Федерации к информационно-телекоммуникационной сети "Интернет" и развитие библиотечного дела с учетом задачи расширения информационных технологий и оцифровки)</t>
  </si>
  <si>
    <t>20-55190-00000-00001</t>
  </si>
  <si>
    <t>20-55190-00000-00000</t>
  </si>
  <si>
    <t xml:space="preserve">    Создание центров культурного развития в городах с числом жителей до 300 тысяч человек</t>
  </si>
  <si>
    <t>202A152330</t>
  </si>
  <si>
    <t>20-52330-05220-00000</t>
  </si>
  <si>
    <t xml:space="preserve">    Создание модельных муниципальных библиотек</t>
  </si>
  <si>
    <t>202A154540</t>
  </si>
  <si>
    <t xml:space="preserve">    Реновация учреждений отрасли культуры в рамках республиканской инвестиционной программы</t>
  </si>
  <si>
    <t>202A15455R</t>
  </si>
  <si>
    <t>20-54550-00000-00000</t>
  </si>
  <si>
    <t xml:space="preserve">    Государственная поддержка отрасли культуры (Создание и модернизация учреждений культурно-досугового типа в сельской местности, включая строительство, реконструкцию и капитальный ремонт зданий)</t>
  </si>
  <si>
    <t>20-55190-00000-01004</t>
  </si>
  <si>
    <t xml:space="preserve">    Обепечение устойчивого развития сельских территорий</t>
  </si>
  <si>
    <t>202A155670</t>
  </si>
  <si>
    <t>20-55670-05221-00000</t>
  </si>
  <si>
    <t xml:space="preserve">    "Реализация культурно-просветительских программ для школьников"</t>
  </si>
  <si>
    <t xml:space="preserve">    "Организация и проведение фестиваля любительских творческих коллективов"</t>
  </si>
  <si>
    <t xml:space="preserve">    "Поддержка добровольческих движений"</t>
  </si>
  <si>
    <t xml:space="preserve">    "Создание и функционирование центров непрерывного образования и повышения квалификации на базе творческих вузов"</t>
  </si>
  <si>
    <t xml:space="preserve">    "Организация и проведение творческих фестивалей и конкурсов для детей и молодежи"</t>
  </si>
  <si>
    <t xml:space="preserve">    "Реализация творческих проектов, направленных на укрепление российской гражданской идентичности на основе духовно-нравственных и культурных ценностей народов Российской Федерации"</t>
  </si>
  <si>
    <t xml:space="preserve">    "Реализация всероссийских и международных творческих проектов в области музыкального и театрального искусства"</t>
  </si>
  <si>
    <t xml:space="preserve">    "Реализация выставочных проектов ведущих федеральных и региональных музеев"</t>
  </si>
  <si>
    <t xml:space="preserve">    "Организация онлайн-трансляций мероприятий, размещаемых на портале "Культура.РФ"</t>
  </si>
  <si>
    <t>Сведения по финансированию и освоению средств выделенныхна реализацию государственной программы Республики Дагестан 
«Развитие культуры в Республике Дагестан» по состоянию на 01.04.2020г.</t>
  </si>
  <si>
    <t>от ______________ 2020 г. № ________________</t>
  </si>
  <si>
    <t>Количество прошедших обучение по программам переподготовки и повышения квалификации</t>
  </si>
  <si>
    <t xml:space="preserve">Количество обучающихся, получающих среднее профессиональное образование в сфере культуры на бюджетной основе
</t>
  </si>
  <si>
    <t xml:space="preserve">Количество выпускаемых профессиональными образовательными учреждениями, подведомственными Министерству культуры Республики Дагестан, специалистов со средним специальным образованием
</t>
  </si>
  <si>
    <t>Объем финансирования, предусмотренный в программе на 2020 год</t>
  </si>
  <si>
    <t>Программа "Развитие культуры в Республике Дагестан"</t>
  </si>
  <si>
    <t xml:space="preserve">Подпрограмма "Обеспечение реализации государственной программы Республики Дагестан "Развитие культуры в Республике Дагестан"
</t>
  </si>
  <si>
    <t>Обеспечение эффективной деятельности Министерства культуры Республики Дагестан, обеспечение выполнения всего комплекса мероприятий, достижение запланированных результатов, целевого и эффективного расходования финансовых ресурсов,  выделяемых на реализацию государственной программы Республики Дагестан "Развитие культуры в Республике Дагестан"</t>
  </si>
  <si>
    <t>Сведения о выделении и освоении финансовых средств на выполнение мероприятий государственной программы Республики Дагестан
«Развитие культуры в Республике Дагестан» по состоянию на 01.04.2020г.</t>
  </si>
  <si>
    <t>Подпрограмма 3 "Обеспечение реализации государственной программы Республики Дагестан "Развитие культуры в Республике Дагестан"</t>
  </si>
  <si>
    <r>
      <t xml:space="preserve">отклонение (в процентах)
</t>
    </r>
    <r>
      <rPr>
        <b/>
        <i/>
        <sz val="11"/>
        <color rgb="FFFF0000"/>
        <rFont val="Times New Roman"/>
        <family val="1"/>
        <charset val="204"/>
      </rPr>
      <t>(Достигнуто/утверждено)*100%)</t>
    </r>
  </si>
  <si>
    <r>
      <t xml:space="preserve">оценка в баллах
</t>
    </r>
    <r>
      <rPr>
        <b/>
        <i/>
        <sz val="11"/>
        <color rgb="FFFF0000"/>
        <rFont val="Times New Roman"/>
        <family val="1"/>
        <charset val="204"/>
      </rPr>
      <t>(отклонение – 100)**</t>
    </r>
  </si>
  <si>
    <t>Причины отклонений</t>
  </si>
  <si>
    <t>Количество мероприятий, проведенных государственными театрально-концертными учреждениями Республики Дагестан</t>
  </si>
  <si>
    <t>Количество обучающихся, получающих среднее профессиональное образование в сфере культуры на бюджетной основе</t>
  </si>
  <si>
    <t xml:space="preserve">Количество обучающихся, получающих дополнительное образование в сфере культуры
</t>
  </si>
  <si>
    <t>1.1.4.</t>
  </si>
  <si>
    <t xml:space="preserve">Количество проведенных учебно-методических мероприятий (конференций, семинаров, круглых столов, мастер-классов) </t>
  </si>
  <si>
    <t xml:space="preserve">Количество мероприятий, проведенных государственными театрально-концертными учреждениями Республики Дагестан </t>
  </si>
  <si>
    <t>от ______ ________________2020 г. № ________________</t>
  </si>
  <si>
    <t>Показатели результативности государственной программы Республики Дагестан 
«Развитие культуры в Республике Дагестан» по состоянию на 01.04.2020г.</t>
  </si>
  <si>
    <t>Количество посещений детских и кукольных театров
(по отношению к 2010 году) (процент). Соглашение между Минкультуры РФ н Мникультуры РД № 054-09-2020-085  от «14» декабря 2019 года</t>
  </si>
  <si>
    <t>Средняя численность участников клубных формирований в расчете на 1 тыс,человек (в муниципальных домах культуры) (человск).Соглашеиие между Минкультуры РФ и Минкулътуры РД № 054-09-2020-009 от «14» декабря 2019 года</t>
  </si>
  <si>
    <t>Количество посещений организаций культуры (профессиональных театров) по отношению к уровню 2010 года (процент). Соглашение между Минкультуры РФ н Мникультуры РД № 054-09-2020-165 от «12» декабря 2020 года</t>
  </si>
  <si>
    <t>Количество посещений организаций культуры по отношению куровню 2010 (процент), соглашение между Минкультуры РФ и Минкультуры РД № 054-09-2020-235 от «15» декабря 2019 года</t>
  </si>
  <si>
    <t>Оснащены образовательные учреждения в сфере культуры (детские школы искусств по видам искусств и училищ) музыкальными инструментами, оборудованием и учебными материалами (учреждений), соглашение между Минкультуры РФ и Минкультуры РД № 054-09-2019-176/3 от «15» августа 2019 года</t>
  </si>
  <si>
    <t>Приложение № 2 к письму Минкультуры РД</t>
  </si>
  <si>
    <t>Приложение № 1 к письму Минкультуры РД</t>
  </si>
  <si>
    <t>Приложение № 3 к письму Минкультуры РД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</si>
</sst>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#,##0.0"/>
    <numFmt numFmtId="167" formatCode="0.0%"/>
    <numFmt numFmtId="168" formatCode="_-* #,##0&quot;р.&quot;_-;\-* #,##0&quot;р.&quot;_-;_-* &quot;-&quot;??&quot;р.&quot;_-;_-@_-"/>
    <numFmt numFmtId="169" formatCode="#,##0.00000"/>
    <numFmt numFmtId="170" formatCode="_-* #,##0.00000\ _₽_-;\-* #,##0.00000\ _₽_-;_-* &quot;-&quot;??\ _₽_-;_-@_-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Calibri"/>
      <family val="2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i/>
      <sz val="10"/>
      <color rgb="FF000000"/>
      <name val="Arial Cyr"/>
      <charset val="204"/>
    </font>
    <font>
      <sz val="1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</patternFill>
    </fill>
    <fill>
      <patternFill patternType="solid">
        <fgColor rgb="FFFFFF99"/>
      </patternFill>
    </fill>
    <fill>
      <patternFill patternType="solid">
        <fgColor rgb="FF92D050"/>
        <bgColor indexed="64"/>
      </patternFill>
    </fill>
    <fill>
      <patternFill patternType="solid">
        <fgColor rgb="FFC0C0C0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8">
    <xf numFmtId="0" fontId="0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1" fillId="0" borderId="0">
      <alignment horizontal="center" wrapText="1"/>
    </xf>
    <xf numFmtId="0" fontId="11" fillId="0" borderId="0">
      <alignment horizontal="center"/>
    </xf>
    <xf numFmtId="0" fontId="12" fillId="0" borderId="0">
      <alignment horizontal="right"/>
    </xf>
    <xf numFmtId="0" fontId="12" fillId="0" borderId="6">
      <alignment horizontal="center" vertical="center" wrapText="1"/>
    </xf>
    <xf numFmtId="0" fontId="12" fillId="0" borderId="7"/>
    <xf numFmtId="0" fontId="12" fillId="0" borderId="0"/>
    <xf numFmtId="0" fontId="12" fillId="0" borderId="6">
      <alignment horizontal="left" vertical="top" wrapText="1"/>
    </xf>
    <xf numFmtId="166" fontId="12" fillId="5" borderId="6">
      <alignment horizontal="right" vertical="top" shrinkToFit="1"/>
    </xf>
    <xf numFmtId="166" fontId="12" fillId="0" borderId="6">
      <alignment horizontal="right" vertical="top" shrinkToFit="1"/>
    </xf>
    <xf numFmtId="166" fontId="12" fillId="0" borderId="7">
      <alignment horizontal="right" shrinkToFit="1"/>
    </xf>
    <xf numFmtId="166" fontId="12" fillId="0" borderId="0">
      <alignment horizontal="right" shrinkToFit="1"/>
    </xf>
    <xf numFmtId="0" fontId="19" fillId="0" borderId="0" applyNumberFormat="0" applyFill="0" applyBorder="0" applyAlignment="0" applyProtection="0"/>
    <xf numFmtId="0" fontId="29" fillId="0" borderId="0"/>
    <xf numFmtId="0" fontId="2" fillId="0" borderId="0"/>
    <xf numFmtId="0" fontId="12" fillId="13" borderId="6">
      <alignment horizontal="center" vertical="center" shrinkToFit="1"/>
    </xf>
    <xf numFmtId="0" fontId="12" fillId="13" borderId="6">
      <alignment horizontal="left" vertical="top" wrapText="1"/>
    </xf>
    <xf numFmtId="4" fontId="12" fillId="5" borderId="6">
      <alignment horizontal="right" vertical="top" shrinkToFit="1"/>
    </xf>
    <xf numFmtId="4" fontId="12" fillId="13" borderId="6">
      <alignment horizontal="right" vertical="top" shrinkToFit="1"/>
    </xf>
    <xf numFmtId="0" fontId="13" fillId="13" borderId="6">
      <alignment horizontal="left"/>
    </xf>
    <xf numFmtId="4" fontId="13" fillId="14" borderId="6">
      <alignment horizontal="right" vertical="top" shrinkToFit="1"/>
    </xf>
    <xf numFmtId="0" fontId="12" fillId="13" borderId="38"/>
    <xf numFmtId="0" fontId="12" fillId="0" borderId="0">
      <alignment horizontal="left" vertical="top" wrapText="1"/>
    </xf>
    <xf numFmtId="0" fontId="12" fillId="0" borderId="39">
      <alignment horizontal="center" vertical="center" wrapText="1"/>
    </xf>
    <xf numFmtId="0" fontId="12" fillId="0" borderId="6">
      <alignment horizontal="left" vertical="top" wrapText="1"/>
    </xf>
    <xf numFmtId="0" fontId="12" fillId="0" borderId="0"/>
    <xf numFmtId="0" fontId="48" fillId="0" borderId="0"/>
    <xf numFmtId="0" fontId="11" fillId="0" borderId="0">
      <alignment horizontal="center" wrapText="1"/>
    </xf>
    <xf numFmtId="0" fontId="11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0" borderId="6">
      <alignment horizontal="center" vertical="center" shrinkToFit="1"/>
    </xf>
    <xf numFmtId="4" fontId="12" fillId="5" borderId="6">
      <alignment horizontal="right" vertical="top" shrinkToFit="1"/>
    </xf>
    <xf numFmtId="4" fontId="12" fillId="0" borderId="6">
      <alignment horizontal="right" vertical="top" shrinkToFit="1"/>
    </xf>
    <xf numFmtId="4" fontId="12" fillId="0" borderId="0">
      <alignment horizontal="right" shrinkToFit="1"/>
    </xf>
    <xf numFmtId="0" fontId="13" fillId="0" borderId="40">
      <alignment horizontal="left"/>
    </xf>
    <xf numFmtId="4" fontId="13" fillId="14" borderId="6">
      <alignment horizontal="right" vertical="top" shrinkToFit="1"/>
    </xf>
    <xf numFmtId="0" fontId="12" fillId="0" borderId="38"/>
    <xf numFmtId="0" fontId="12" fillId="0" borderId="0">
      <alignment horizontal="left" wrapText="1"/>
    </xf>
    <xf numFmtId="0" fontId="48" fillId="0" borderId="0"/>
    <xf numFmtId="0" fontId="48" fillId="0" borderId="0"/>
    <xf numFmtId="0" fontId="12" fillId="0" borderId="0"/>
    <xf numFmtId="0" fontId="12" fillId="0" borderId="0"/>
    <xf numFmtId="0" fontId="48" fillId="0" borderId="0"/>
    <xf numFmtId="0" fontId="12" fillId="16" borderId="0"/>
    <xf numFmtId="0" fontId="1" fillId="0" borderId="0"/>
  </cellStyleXfs>
  <cellXfs count="603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166" fontId="0" fillId="2" borderId="0" xfId="0" applyNumberFormat="1" applyFill="1"/>
    <xf numFmtId="166" fontId="7" fillId="0" borderId="1" xfId="0" applyNumberFormat="1" applyFont="1" applyFill="1" applyBorder="1" applyAlignment="1">
      <alignment horizontal="center" vertical="top"/>
    </xf>
    <xf numFmtId="167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/>
    </xf>
    <xf numFmtId="0" fontId="0" fillId="3" borderId="0" xfId="0" applyFill="1"/>
    <xf numFmtId="0" fontId="12" fillId="0" borderId="0" xfId="5" applyNumberFormat="1" applyAlignment="1" applyProtection="1">
      <alignment horizontal="right" wrapText="1"/>
    </xf>
    <xf numFmtId="0" fontId="0" fillId="0" borderId="0" xfId="0" applyAlignment="1" applyProtection="1">
      <alignment wrapText="1"/>
      <protection locked="0"/>
    </xf>
    <xf numFmtId="0" fontId="12" fillId="0" borderId="7" xfId="7" applyNumberFormat="1" applyAlignment="1" applyProtection="1">
      <alignment wrapText="1"/>
    </xf>
    <xf numFmtId="0" fontId="13" fillId="0" borderId="7" xfId="7" applyNumberFormat="1" applyFont="1" applyAlignment="1" applyProtection="1">
      <alignment wrapText="1"/>
    </xf>
    <xf numFmtId="0" fontId="14" fillId="0" borderId="0" xfId="0" applyFont="1" applyAlignment="1" applyProtection="1">
      <alignment wrapText="1"/>
      <protection locked="0"/>
    </xf>
    <xf numFmtId="166" fontId="13" fillId="0" borderId="7" xfId="12" applyFont="1" applyAlignment="1" applyProtection="1">
      <alignment horizontal="right" wrapText="1" shrinkToFit="1"/>
    </xf>
    <xf numFmtId="0" fontId="0" fillId="0" borderId="0" xfId="0" applyFill="1"/>
    <xf numFmtId="166" fontId="7" fillId="0" borderId="0" xfId="0" applyNumberFormat="1" applyFont="1" applyFill="1" applyAlignment="1">
      <alignment horizontal="center" vertical="top"/>
    </xf>
    <xf numFmtId="166" fontId="0" fillId="0" borderId="0" xfId="0" applyNumberFormat="1" applyFill="1"/>
    <xf numFmtId="0" fontId="3" fillId="0" borderId="1" xfId="0" applyFont="1" applyFill="1" applyBorder="1" applyAlignment="1">
      <alignment horizontal="left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7" fontId="7" fillId="0" borderId="1" xfId="0" applyNumberFormat="1" applyFont="1" applyFill="1" applyBorder="1" applyAlignment="1">
      <alignment horizontal="center" vertical="top" wrapText="1"/>
    </xf>
    <xf numFmtId="166" fontId="7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167" fontId="4" fillId="0" borderId="1" xfId="0" applyNumberFormat="1" applyFont="1" applyFill="1" applyBorder="1" applyAlignment="1">
      <alignment horizontal="center" vertical="top"/>
    </xf>
    <xf numFmtId="167" fontId="7" fillId="0" borderId="1" xfId="0" applyNumberFormat="1" applyFont="1" applyFill="1" applyBorder="1" applyAlignment="1">
      <alignment horizontal="center" vertical="top"/>
    </xf>
    <xf numFmtId="164" fontId="7" fillId="0" borderId="0" xfId="1" applyFont="1" applyFill="1"/>
    <xf numFmtId="166" fontId="4" fillId="0" borderId="5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0" fillId="0" borderId="0" xfId="0" applyFill="1" applyBorder="1"/>
    <xf numFmtId="0" fontId="15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5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wrapText="1"/>
    </xf>
    <xf numFmtId="166" fontId="3" fillId="0" borderId="0" xfId="0" applyNumberFormat="1" applyFont="1" applyFill="1" applyAlignment="1">
      <alignment horizontal="center" vertical="top" wrapText="1"/>
    </xf>
    <xf numFmtId="4" fontId="15" fillId="0" borderId="1" xfId="0" applyNumberFormat="1" applyFont="1" applyBorder="1" applyAlignment="1">
      <alignment horizontal="right" vertical="center" wrapText="1"/>
    </xf>
    <xf numFmtId="166" fontId="5" fillId="0" borderId="5" xfId="0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right"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0" fontId="16" fillId="0" borderId="0" xfId="0" applyFont="1" applyFill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top" wrapText="1"/>
    </xf>
    <xf numFmtId="0" fontId="17" fillId="0" borderId="1" xfId="0" applyFont="1" applyBorder="1" applyAlignment="1">
      <alignment horizontal="center" vertical="center" textRotation="90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top" wrapText="1"/>
    </xf>
    <xf numFmtId="166" fontId="5" fillId="0" borderId="18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left" vertical="top" wrapText="1"/>
    </xf>
    <xf numFmtId="166" fontId="3" fillId="0" borderId="13" xfId="0" applyNumberFormat="1" applyFont="1" applyFill="1" applyBorder="1" applyAlignment="1">
      <alignment horizontal="right" vertical="center" wrapText="1"/>
    </xf>
    <xf numFmtId="0" fontId="5" fillId="0" borderId="18" xfId="0" applyFont="1" applyFill="1" applyBorder="1" applyAlignment="1">
      <alignment horizontal="left" vertical="top" wrapText="1"/>
    </xf>
    <xf numFmtId="166" fontId="15" fillId="0" borderId="0" xfId="0" applyNumberFormat="1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166" fontId="15" fillId="0" borderId="1" xfId="0" applyNumberFormat="1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166" fontId="15" fillId="0" borderId="13" xfId="0" applyNumberFormat="1" applyFont="1" applyFill="1" applyBorder="1" applyAlignment="1">
      <alignment horizontal="right" vertical="center" wrapText="1"/>
    </xf>
    <xf numFmtId="166" fontId="15" fillId="0" borderId="18" xfId="0" applyNumberFormat="1" applyFont="1" applyFill="1" applyBorder="1" applyAlignment="1">
      <alignment horizontal="right" vertical="center" wrapText="1"/>
    </xf>
    <xf numFmtId="0" fontId="20" fillId="0" borderId="0" xfId="0" applyFont="1"/>
    <xf numFmtId="0" fontId="20" fillId="0" borderId="25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20" fillId="0" borderId="10" xfId="0" applyFont="1" applyBorder="1" applyAlignment="1">
      <alignment vertical="center" wrapText="1"/>
    </xf>
    <xf numFmtId="0" fontId="20" fillId="0" borderId="25" xfId="0" applyFont="1" applyBorder="1" applyAlignment="1">
      <alignment vertical="center" wrapText="1"/>
    </xf>
    <xf numFmtId="0" fontId="20" fillId="0" borderId="27" xfId="0" applyFont="1" applyBorder="1" applyAlignment="1">
      <alignment vertical="center" wrapText="1"/>
    </xf>
    <xf numFmtId="0" fontId="20" fillId="0" borderId="27" xfId="0" applyFont="1" applyBorder="1" applyAlignment="1">
      <alignment horizontal="center" vertical="center" wrapText="1"/>
    </xf>
    <xf numFmtId="0" fontId="21" fillId="0" borderId="25" xfId="14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15" fillId="7" borderId="0" xfId="0" applyFont="1" applyFill="1"/>
    <xf numFmtId="0" fontId="15" fillId="0" borderId="25" xfId="0" applyFont="1" applyBorder="1" applyAlignment="1">
      <alignment horizontal="center" vertical="center" wrapText="1"/>
    </xf>
    <xf numFmtId="0" fontId="15" fillId="7" borderId="25" xfId="0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horizontal="center" vertical="center" wrapText="1"/>
    </xf>
    <xf numFmtId="0" fontId="15" fillId="7" borderId="27" xfId="0" applyFont="1" applyFill="1" applyBorder="1" applyAlignment="1">
      <alignment horizontal="center" vertical="center" wrapText="1"/>
    </xf>
    <xf numFmtId="0" fontId="15" fillId="7" borderId="27" xfId="0" applyFont="1" applyFill="1" applyBorder="1" applyAlignment="1">
      <alignment vertical="center" wrapText="1"/>
    </xf>
    <xf numFmtId="0" fontId="15" fillId="6" borderId="27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right" vertical="center" wrapText="1"/>
    </xf>
    <xf numFmtId="166" fontId="15" fillId="0" borderId="0" xfId="0" applyNumberFormat="1" applyFont="1" applyFill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left" vertical="top" wrapText="1"/>
    </xf>
    <xf numFmtId="166" fontId="15" fillId="0" borderId="14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" xfId="0" applyNumberFormat="1" applyFont="1" applyFill="1" applyBorder="1" applyAlignment="1">
      <alignment horizontal="right" vertical="center" wrapText="1"/>
    </xf>
    <xf numFmtId="166" fontId="15" fillId="0" borderId="16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right" vertical="center" wrapText="1"/>
    </xf>
    <xf numFmtId="166" fontId="15" fillId="0" borderId="18" xfId="0" applyNumberFormat="1" applyFont="1" applyFill="1" applyBorder="1" applyAlignment="1">
      <alignment wrapText="1"/>
    </xf>
    <xf numFmtId="0" fontId="15" fillId="0" borderId="18" xfId="0" applyFont="1" applyFill="1" applyBorder="1" applyAlignment="1">
      <alignment horizontal="right" vertical="center" wrapText="1"/>
    </xf>
    <xf numFmtId="166" fontId="15" fillId="0" borderId="19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wrapText="1"/>
    </xf>
    <xf numFmtId="0" fontId="15" fillId="0" borderId="13" xfId="0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wrapText="1"/>
    </xf>
    <xf numFmtId="0" fontId="15" fillId="0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right" vertical="center" wrapText="1"/>
    </xf>
    <xf numFmtId="166" fontId="15" fillId="0" borderId="14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vertical="center" wrapText="1"/>
    </xf>
    <xf numFmtId="166" fontId="15" fillId="0" borderId="16" xfId="0" applyNumberFormat="1" applyFont="1" applyFill="1" applyBorder="1" applyAlignment="1">
      <alignment horizontal="right" vertical="center" wrapText="1"/>
    </xf>
    <xf numFmtId="0" fontId="15" fillId="0" borderId="18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right" vertical="center" wrapText="1"/>
    </xf>
    <xf numFmtId="166" fontId="15" fillId="0" borderId="19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15" fillId="0" borderId="1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wrapText="1"/>
    </xf>
    <xf numFmtId="0" fontId="17" fillId="0" borderId="1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top" wrapText="1"/>
    </xf>
    <xf numFmtId="0" fontId="15" fillId="0" borderId="18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top" wrapText="1"/>
    </xf>
    <xf numFmtId="0" fontId="15" fillId="0" borderId="18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7" fillId="0" borderId="16" xfId="0" applyFont="1" applyBorder="1" applyAlignment="1">
      <alignment horizontal="center" vertical="center" textRotation="90" wrapText="1"/>
    </xf>
    <xf numFmtId="4" fontId="15" fillId="0" borderId="15" xfId="0" applyNumberFormat="1" applyFont="1" applyBorder="1" applyAlignment="1">
      <alignment horizontal="right" vertical="center" wrapText="1"/>
    </xf>
    <xf numFmtId="4" fontId="15" fillId="0" borderId="16" xfId="0" applyNumberFormat="1" applyFont="1" applyBorder="1" applyAlignment="1">
      <alignment horizontal="right" vertical="center" wrapText="1"/>
    </xf>
    <xf numFmtId="4" fontId="15" fillId="0" borderId="17" xfId="0" applyNumberFormat="1" applyFont="1" applyBorder="1" applyAlignment="1">
      <alignment horizontal="right" vertical="center" wrapText="1"/>
    </xf>
    <xf numFmtId="4" fontId="15" fillId="0" borderId="18" xfId="0" applyNumberFormat="1" applyFont="1" applyBorder="1" applyAlignment="1">
      <alignment horizontal="right" vertical="center" wrapText="1"/>
    </xf>
    <xf numFmtId="4" fontId="15" fillId="0" borderId="19" xfId="0" applyNumberFormat="1" applyFont="1" applyBorder="1" applyAlignment="1">
      <alignment horizontal="right" vertical="center" wrapText="1"/>
    </xf>
    <xf numFmtId="0" fontId="15" fillId="0" borderId="15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left" vertical="center" wrapText="1"/>
    </xf>
    <xf numFmtId="0" fontId="15" fillId="0" borderId="19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vertical="center"/>
    </xf>
    <xf numFmtId="0" fontId="22" fillId="0" borderId="0" xfId="0" applyFont="1"/>
    <xf numFmtId="0" fontId="22" fillId="0" borderId="0" xfId="0" applyFont="1" applyAlignment="1">
      <alignment wrapText="1"/>
    </xf>
    <xf numFmtId="0" fontId="23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5" fillId="0" borderId="0" xfId="0" applyFont="1"/>
    <xf numFmtId="0" fontId="5" fillId="0" borderId="12" xfId="0" applyFont="1" applyBorder="1" applyAlignment="1">
      <alignment vertical="center" wrapText="1"/>
    </xf>
    <xf numFmtId="0" fontId="15" fillId="0" borderId="32" xfId="0" applyFont="1" applyBorder="1" applyAlignment="1">
      <alignment wrapText="1"/>
    </xf>
    <xf numFmtId="0" fontId="3" fillId="0" borderId="13" xfId="0" applyFont="1" applyBorder="1" applyAlignment="1">
      <alignment vertical="center" wrapText="1"/>
    </xf>
    <xf numFmtId="0" fontId="15" fillId="0" borderId="13" xfId="0" applyFont="1" applyBorder="1"/>
    <xf numFmtId="0" fontId="5" fillId="0" borderId="13" xfId="0" applyFont="1" applyBorder="1" applyAlignment="1">
      <alignment wrapText="1"/>
    </xf>
    <xf numFmtId="0" fontId="5" fillId="0" borderId="14" xfId="0" applyFont="1" applyBorder="1" applyAlignment="1">
      <alignment wrapText="1"/>
    </xf>
    <xf numFmtId="0" fontId="5" fillId="0" borderId="33" xfId="0" applyFont="1" applyBorder="1"/>
    <xf numFmtId="0" fontId="15" fillId="0" borderId="34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15" fillId="0" borderId="1" xfId="0" applyFont="1" applyBorder="1"/>
    <xf numFmtId="0" fontId="5" fillId="0" borderId="1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15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16" xfId="0" applyFont="1" applyBorder="1"/>
    <xf numFmtId="0" fontId="3" fillId="0" borderId="0" xfId="0" applyFont="1"/>
    <xf numFmtId="0" fontId="5" fillId="0" borderId="17" xfId="0" applyFont="1" applyBorder="1" applyAlignment="1">
      <alignment vertical="center" wrapText="1"/>
    </xf>
    <xf numFmtId="0" fontId="15" fillId="0" borderId="35" xfId="0" applyFont="1" applyBorder="1" applyAlignment="1">
      <alignment wrapText="1"/>
    </xf>
    <xf numFmtId="0" fontId="3" fillId="0" borderId="18" xfId="0" applyFont="1" applyBorder="1" applyAlignment="1">
      <alignment vertical="center" wrapText="1"/>
    </xf>
    <xf numFmtId="0" fontId="15" fillId="0" borderId="18" xfId="0" applyFont="1" applyBorder="1"/>
    <xf numFmtId="0" fontId="3" fillId="0" borderId="18" xfId="0" applyFont="1" applyBorder="1" applyAlignment="1">
      <alignment wrapText="1"/>
    </xf>
    <xf numFmtId="0" fontId="3" fillId="0" borderId="18" xfId="0" applyFont="1" applyBorder="1"/>
    <xf numFmtId="0" fontId="3" fillId="0" borderId="19" xfId="0" applyFont="1" applyBorder="1"/>
    <xf numFmtId="0" fontId="3" fillId="0" borderId="13" xfId="0" applyFont="1" applyBorder="1" applyAlignment="1"/>
    <xf numFmtId="0" fontId="3" fillId="0" borderId="13" xfId="0" applyFont="1" applyBorder="1" applyAlignment="1">
      <alignment wrapText="1"/>
    </xf>
    <xf numFmtId="0" fontId="3" fillId="0" borderId="13" xfId="0" applyFont="1" applyBorder="1"/>
    <xf numFmtId="0" fontId="3" fillId="0" borderId="14" xfId="0" applyFont="1" applyBorder="1"/>
    <xf numFmtId="0" fontId="24" fillId="9" borderId="15" xfId="0" applyFont="1" applyFill="1" applyBorder="1" applyAlignment="1">
      <alignment horizontal="right" vertical="center" wrapText="1"/>
    </xf>
    <xf numFmtId="0" fontId="3" fillId="0" borderId="1" xfId="0" applyFont="1" applyBorder="1" applyAlignment="1"/>
    <xf numFmtId="0" fontId="3" fillId="0" borderId="16" xfId="0" applyFont="1" applyBorder="1" applyAlignment="1">
      <alignment wrapText="1"/>
    </xf>
    <xf numFmtId="0" fontId="24" fillId="9" borderId="17" xfId="0" applyFont="1" applyFill="1" applyBorder="1" applyAlignment="1">
      <alignment horizontal="right" vertical="center" wrapText="1"/>
    </xf>
    <xf numFmtId="0" fontId="3" fillId="0" borderId="18" xfId="0" applyFont="1" applyBorder="1" applyAlignment="1"/>
    <xf numFmtId="0" fontId="3" fillId="0" borderId="19" xfId="0" applyFont="1" applyBorder="1" applyAlignment="1">
      <alignment wrapText="1"/>
    </xf>
    <xf numFmtId="0" fontId="15" fillId="0" borderId="13" xfId="0" applyNumberFormat="1" applyFont="1" applyFill="1" applyBorder="1" applyAlignment="1">
      <alignment vertical="center" wrapText="1"/>
    </xf>
    <xf numFmtId="166" fontId="15" fillId="0" borderId="14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166" fontId="15" fillId="0" borderId="16" xfId="0" applyNumberFormat="1" applyFont="1" applyFill="1" applyBorder="1" applyAlignment="1">
      <alignment vertical="center" wrapText="1"/>
    </xf>
    <xf numFmtId="0" fontId="15" fillId="0" borderId="1" xfId="0" applyNumberFormat="1" applyFont="1" applyFill="1" applyBorder="1" applyAlignment="1">
      <alignment vertical="center" wrapText="1"/>
    </xf>
    <xf numFmtId="166" fontId="5" fillId="0" borderId="5" xfId="0" applyNumberFormat="1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15" fillId="0" borderId="1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6" fontId="18" fillId="0" borderId="0" xfId="0" applyNumberFormat="1" applyFont="1" applyFill="1" applyAlignment="1">
      <alignment horizontal="center" vertical="center" wrapText="1"/>
    </xf>
    <xf numFmtId="0" fontId="27" fillId="0" borderId="0" xfId="0" applyFont="1" applyFill="1" applyAlignment="1">
      <alignment vertical="center" wrapText="1"/>
    </xf>
    <xf numFmtId="166" fontId="27" fillId="0" borderId="0" xfId="0" applyNumberFormat="1" applyFont="1" applyFill="1" applyAlignment="1">
      <alignment horizontal="right" vertical="center" wrapText="1"/>
    </xf>
    <xf numFmtId="0" fontId="27" fillId="0" borderId="0" xfId="0" applyFont="1" applyFill="1" applyAlignment="1">
      <alignment wrapText="1"/>
    </xf>
    <xf numFmtId="166" fontId="18" fillId="0" borderId="0" xfId="0" applyNumberFormat="1" applyFont="1" applyFill="1" applyAlignment="1">
      <alignment horizontal="center" vertical="top" wrapText="1"/>
    </xf>
    <xf numFmtId="0" fontId="27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vertical="center" wrapText="1"/>
    </xf>
    <xf numFmtId="166" fontId="4" fillId="0" borderId="0" xfId="0" applyNumberFormat="1" applyFont="1" applyFill="1" applyAlignment="1">
      <alignment horizontal="center" vertical="center" wrapText="1"/>
    </xf>
    <xf numFmtId="166" fontId="28" fillId="0" borderId="0" xfId="0" applyNumberFormat="1" applyFont="1" applyFill="1" applyAlignment="1">
      <alignment horizontal="right" vertical="center" wrapText="1"/>
    </xf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 wrapText="1"/>
    </xf>
    <xf numFmtId="0" fontId="25" fillId="0" borderId="0" xfId="0" applyFont="1" applyFill="1" applyAlignment="1">
      <alignment wrapText="1"/>
    </xf>
    <xf numFmtId="166" fontId="7" fillId="0" borderId="0" xfId="0" applyNumberFormat="1" applyFont="1" applyFill="1" applyAlignment="1">
      <alignment horizontal="center" vertical="top" wrapText="1"/>
    </xf>
    <xf numFmtId="0" fontId="25" fillId="0" borderId="0" xfId="0" applyFont="1" applyFill="1" applyAlignment="1">
      <alignment horizontal="right" vertical="center" wrapText="1"/>
    </xf>
    <xf numFmtId="166" fontId="25" fillId="0" borderId="0" xfId="0" applyNumberFormat="1" applyFont="1" applyFill="1" applyAlignment="1">
      <alignment horizontal="right" vertical="center" wrapText="1"/>
    </xf>
    <xf numFmtId="0" fontId="28" fillId="0" borderId="0" xfId="0" applyFont="1" applyFill="1" applyAlignment="1">
      <alignment wrapText="1"/>
    </xf>
    <xf numFmtId="166" fontId="4" fillId="0" borderId="0" xfId="0" applyNumberFormat="1" applyFont="1" applyFill="1" applyAlignment="1">
      <alignment horizontal="center" vertical="top" wrapText="1"/>
    </xf>
    <xf numFmtId="165" fontId="25" fillId="3" borderId="0" xfId="0" applyNumberFormat="1" applyFont="1" applyFill="1" applyAlignment="1">
      <alignment vertical="top" wrapText="1"/>
    </xf>
    <xf numFmtId="0" fontId="28" fillId="3" borderId="1" xfId="0" applyNumberFormat="1" applyFont="1" applyFill="1" applyBorder="1" applyAlignment="1">
      <alignment horizontal="center" vertical="top" wrapText="1"/>
    </xf>
    <xf numFmtId="49" fontId="16" fillId="3" borderId="1" xfId="0" applyNumberFormat="1" applyFont="1" applyFill="1" applyBorder="1" applyAlignment="1">
      <alignment horizontal="center" vertical="top" wrapText="1"/>
    </xf>
    <xf numFmtId="49" fontId="28" fillId="3" borderId="1" xfId="0" applyNumberFormat="1" applyFont="1" applyFill="1" applyBorder="1" applyAlignment="1">
      <alignment horizontal="center" vertical="top" wrapText="1"/>
    </xf>
    <xf numFmtId="4" fontId="28" fillId="3" borderId="1" xfId="15" applyNumberFormat="1" applyFont="1" applyFill="1" applyBorder="1" applyAlignment="1">
      <alignment horizontal="center" vertical="top" wrapText="1"/>
    </xf>
    <xf numFmtId="4" fontId="28" fillId="3" borderId="1" xfId="0" applyNumberFormat="1" applyFont="1" applyFill="1" applyBorder="1" applyAlignment="1">
      <alignment horizontal="center" vertical="top" wrapText="1"/>
    </xf>
    <xf numFmtId="165" fontId="28" fillId="3" borderId="0" xfId="0" applyNumberFormat="1" applyFont="1" applyFill="1" applyAlignment="1">
      <alignment vertical="top" wrapText="1"/>
    </xf>
    <xf numFmtId="49" fontId="30" fillId="3" borderId="1" xfId="0" applyNumberFormat="1" applyFont="1" applyFill="1" applyBorder="1" applyAlignment="1">
      <alignment horizontal="left" vertical="top" wrapText="1"/>
    </xf>
    <xf numFmtId="49" fontId="31" fillId="3" borderId="1" xfId="0" applyNumberFormat="1" applyFont="1" applyFill="1" applyBorder="1" applyAlignment="1">
      <alignment horizontal="center" vertical="top" wrapText="1"/>
    </xf>
    <xf numFmtId="49" fontId="30" fillId="3" borderId="1" xfId="0" applyNumberFormat="1" applyFont="1" applyFill="1" applyBorder="1" applyAlignment="1">
      <alignment vertical="top" wrapText="1"/>
    </xf>
    <xf numFmtId="4" fontId="30" fillId="3" borderId="1" xfId="0" applyNumberFormat="1" applyFont="1" applyFill="1" applyBorder="1" applyAlignment="1">
      <alignment vertical="top" wrapText="1"/>
    </xf>
    <xf numFmtId="165" fontId="32" fillId="3" borderId="0" xfId="0" applyNumberFormat="1" applyFont="1" applyFill="1" applyAlignment="1">
      <alignment vertical="top" wrapText="1"/>
    </xf>
    <xf numFmtId="49" fontId="28" fillId="3" borderId="2" xfId="0" applyNumberFormat="1" applyFont="1" applyFill="1" applyBorder="1" applyAlignment="1">
      <alignment horizontal="left" vertical="top" wrapText="1"/>
    </xf>
    <xf numFmtId="49" fontId="15" fillId="3" borderId="1" xfId="0" applyNumberFormat="1" applyFont="1" applyFill="1" applyBorder="1" applyAlignment="1">
      <alignment horizontal="center" vertical="top" wrapText="1"/>
    </xf>
    <xf numFmtId="49" fontId="28" fillId="3" borderId="1" xfId="0" applyNumberFormat="1" applyFont="1" applyFill="1" applyBorder="1" applyAlignment="1">
      <alignment vertical="top" wrapText="1"/>
    </xf>
    <xf numFmtId="4" fontId="25" fillId="3" borderId="1" xfId="0" applyNumberFormat="1" applyFont="1" applyFill="1" applyBorder="1" applyAlignment="1">
      <alignment vertical="top" wrapText="1"/>
    </xf>
    <xf numFmtId="49" fontId="25" fillId="3" borderId="1" xfId="0" applyNumberFormat="1" applyFont="1" applyFill="1" applyBorder="1" applyAlignment="1">
      <alignment vertical="top" wrapText="1"/>
    </xf>
    <xf numFmtId="49" fontId="30" fillId="10" borderId="1" xfId="0" applyNumberFormat="1" applyFont="1" applyFill="1" applyBorder="1" applyAlignment="1">
      <alignment horizontal="left" vertical="top" wrapText="1"/>
    </xf>
    <xf numFmtId="49" fontId="31" fillId="10" borderId="1" xfId="0" applyNumberFormat="1" applyFont="1" applyFill="1" applyBorder="1" applyAlignment="1">
      <alignment horizontal="center" vertical="top" wrapText="1"/>
    </xf>
    <xf numFmtId="49" fontId="33" fillId="10" borderId="1" xfId="0" applyNumberFormat="1" applyFont="1" applyFill="1" applyBorder="1" applyAlignment="1">
      <alignment horizontal="center" vertical="top" wrapText="1"/>
    </xf>
    <xf numFmtId="49" fontId="30" fillId="10" borderId="1" xfId="0" applyNumberFormat="1" applyFont="1" applyFill="1" applyBorder="1" applyAlignment="1">
      <alignment vertical="top" wrapText="1"/>
    </xf>
    <xf numFmtId="4" fontId="30" fillId="10" borderId="1" xfId="0" applyNumberFormat="1" applyFont="1" applyFill="1" applyBorder="1" applyAlignment="1">
      <alignment vertical="top" wrapText="1"/>
    </xf>
    <xf numFmtId="49" fontId="28" fillId="8" borderId="1" xfId="0" applyNumberFormat="1" applyFont="1" applyFill="1" applyBorder="1" applyAlignment="1">
      <alignment horizontal="left" vertical="top" wrapText="1"/>
    </xf>
    <xf numFmtId="49" fontId="16" fillId="8" borderId="1" xfId="0" applyNumberFormat="1" applyFont="1" applyFill="1" applyBorder="1" applyAlignment="1">
      <alignment horizontal="center" vertical="top" wrapText="1"/>
    </xf>
    <xf numFmtId="49" fontId="28" fillId="8" borderId="1" xfId="0" applyNumberFormat="1" applyFont="1" applyFill="1" applyBorder="1" applyAlignment="1">
      <alignment vertical="top" wrapText="1"/>
    </xf>
    <xf numFmtId="4" fontId="28" fillId="8" borderId="1" xfId="0" applyNumberFormat="1" applyFont="1" applyFill="1" applyBorder="1" applyAlignment="1">
      <alignment vertical="top" wrapText="1"/>
    </xf>
    <xf numFmtId="49" fontId="28" fillId="4" borderId="1" xfId="0" applyNumberFormat="1" applyFont="1" applyFill="1" applyBorder="1" applyAlignment="1">
      <alignment horizontal="left" vertical="top" wrapText="1"/>
    </xf>
    <xf numFmtId="49" fontId="16" fillId="4" borderId="1" xfId="0" applyNumberFormat="1" applyFont="1" applyFill="1" applyBorder="1" applyAlignment="1">
      <alignment horizontal="center" vertical="top" wrapText="1"/>
    </xf>
    <xf numFmtId="49" fontId="28" fillId="4" borderId="1" xfId="0" applyNumberFormat="1" applyFont="1" applyFill="1" applyBorder="1" applyAlignment="1">
      <alignment vertical="top" wrapText="1"/>
    </xf>
    <xf numFmtId="4" fontId="28" fillId="4" borderId="1" xfId="0" applyNumberFormat="1" applyFont="1" applyFill="1" applyBorder="1" applyAlignment="1">
      <alignment vertical="top" wrapText="1"/>
    </xf>
    <xf numFmtId="4" fontId="25" fillId="4" borderId="1" xfId="0" applyNumberFormat="1" applyFont="1" applyFill="1" applyBorder="1" applyAlignment="1">
      <alignment vertical="top" wrapText="1"/>
    </xf>
    <xf numFmtId="165" fontId="25" fillId="4" borderId="0" xfId="0" applyNumberFormat="1" applyFont="1" applyFill="1" applyAlignment="1">
      <alignment vertical="top" wrapText="1"/>
    </xf>
    <xf numFmtId="49" fontId="28" fillId="3" borderId="1" xfId="0" applyNumberFormat="1" applyFont="1" applyFill="1" applyBorder="1" applyAlignment="1">
      <alignment horizontal="left" vertical="top" wrapText="1"/>
    </xf>
    <xf numFmtId="0" fontId="25" fillId="3" borderId="1" xfId="0" applyNumberFormat="1" applyFont="1" applyFill="1" applyBorder="1" applyAlignment="1">
      <alignment horizontal="left" vertical="top" wrapText="1"/>
    </xf>
    <xf numFmtId="4" fontId="28" fillId="3" borderId="1" xfId="0" applyNumberFormat="1" applyFont="1" applyFill="1" applyBorder="1" applyAlignment="1">
      <alignment vertical="top" wrapText="1"/>
    </xf>
    <xf numFmtId="49" fontId="28" fillId="3" borderId="11" xfId="0" applyNumberFormat="1" applyFont="1" applyFill="1" applyBorder="1" applyAlignment="1">
      <alignment horizontal="center" vertical="top" wrapText="1"/>
    </xf>
    <xf numFmtId="4" fontId="28" fillId="3" borderId="1" xfId="0" applyNumberFormat="1" applyFont="1" applyFill="1" applyBorder="1" applyAlignment="1">
      <alignment horizontal="right" vertical="top" wrapText="1"/>
    </xf>
    <xf numFmtId="0" fontId="28" fillId="3" borderId="1" xfId="0" applyNumberFormat="1" applyFont="1" applyFill="1" applyBorder="1" applyAlignment="1">
      <alignment vertical="top" wrapText="1"/>
    </xf>
    <xf numFmtId="0" fontId="28" fillId="8" borderId="1" xfId="0" applyNumberFormat="1" applyFont="1" applyFill="1" applyBorder="1" applyAlignment="1">
      <alignment vertical="top" wrapText="1"/>
    </xf>
    <xf numFmtId="0" fontId="25" fillId="3" borderId="2" xfId="0" applyNumberFormat="1" applyFont="1" applyFill="1" applyBorder="1" applyAlignment="1">
      <alignment horizontal="left" vertical="top" wrapText="1"/>
    </xf>
    <xf numFmtId="0" fontId="25" fillId="3" borderId="4" xfId="0" applyNumberFormat="1" applyFont="1" applyFill="1" applyBorder="1" applyAlignment="1">
      <alignment horizontal="left" vertical="top" wrapText="1"/>
    </xf>
    <xf numFmtId="0" fontId="25" fillId="3" borderId="1" xfId="0" applyNumberFormat="1" applyFont="1" applyFill="1" applyBorder="1" applyAlignment="1">
      <alignment vertical="top" wrapText="1"/>
    </xf>
    <xf numFmtId="49" fontId="25" fillId="3" borderId="1" xfId="0" applyNumberFormat="1" applyFont="1" applyFill="1" applyBorder="1" applyAlignment="1">
      <alignment horizontal="left" vertical="top" wrapText="1"/>
    </xf>
    <xf numFmtId="0" fontId="28" fillId="3" borderId="1" xfId="0" applyNumberFormat="1" applyFont="1" applyFill="1" applyBorder="1" applyAlignment="1">
      <alignment horizontal="left" vertical="top" wrapText="1"/>
    </xf>
    <xf numFmtId="49" fontId="16" fillId="3" borderId="1" xfId="16" applyNumberFormat="1" applyFont="1" applyFill="1" applyBorder="1" applyAlignment="1">
      <alignment horizontal="center" vertical="top" wrapText="1"/>
    </xf>
    <xf numFmtId="0" fontId="16" fillId="3" borderId="1" xfId="0" applyNumberFormat="1" applyFont="1" applyFill="1" applyBorder="1" applyAlignment="1">
      <alignment horizontal="center" vertical="top" wrapText="1"/>
    </xf>
    <xf numFmtId="49" fontId="25" fillId="3" borderId="1" xfId="0" applyNumberFormat="1" applyFont="1" applyFill="1" applyBorder="1" applyAlignment="1">
      <alignment horizontal="center" vertical="top" wrapText="1"/>
    </xf>
    <xf numFmtId="49" fontId="15" fillId="3" borderId="1" xfId="16" applyNumberFormat="1" applyFont="1" applyFill="1" applyBorder="1" applyAlignment="1">
      <alignment horizontal="center" vertical="top" wrapText="1"/>
    </xf>
    <xf numFmtId="0" fontId="15" fillId="3" borderId="1" xfId="0" applyNumberFormat="1" applyFont="1" applyFill="1" applyBorder="1" applyAlignment="1">
      <alignment horizontal="center" vertical="top" wrapText="1"/>
    </xf>
    <xf numFmtId="0" fontId="34" fillId="3" borderId="1" xfId="0" applyNumberFormat="1" applyFont="1" applyFill="1" applyBorder="1" applyAlignment="1">
      <alignment vertical="top" wrapText="1"/>
    </xf>
    <xf numFmtId="49" fontId="35" fillId="3" borderId="1" xfId="16" applyNumberFormat="1" applyFont="1" applyFill="1" applyBorder="1" applyAlignment="1">
      <alignment horizontal="center" vertical="top" wrapText="1"/>
    </xf>
    <xf numFmtId="0" fontId="35" fillId="3" borderId="1" xfId="0" applyNumberFormat="1" applyFont="1" applyFill="1" applyBorder="1" applyAlignment="1">
      <alignment horizontal="center" vertical="top" wrapText="1"/>
    </xf>
    <xf numFmtId="49" fontId="35" fillId="3" borderId="1" xfId="0" applyNumberFormat="1" applyFont="1" applyFill="1" applyBorder="1" applyAlignment="1">
      <alignment horizontal="center" vertical="top" wrapText="1"/>
    </xf>
    <xf numFmtId="4" fontId="34" fillId="3" borderId="1" xfId="0" applyNumberFormat="1" applyFont="1" applyFill="1" applyBorder="1" applyAlignment="1">
      <alignment vertical="top" wrapText="1"/>
    </xf>
    <xf numFmtId="165" fontId="36" fillId="3" borderId="0" xfId="0" applyNumberFormat="1" applyFont="1" applyFill="1" applyAlignment="1">
      <alignment vertical="top" wrapText="1"/>
    </xf>
    <xf numFmtId="0" fontId="36" fillId="3" borderId="1" xfId="0" applyNumberFormat="1" applyFont="1" applyFill="1" applyBorder="1" applyAlignment="1">
      <alignment vertical="top" wrapText="1"/>
    </xf>
    <xf numFmtId="49" fontId="37" fillId="3" borderId="1" xfId="16" applyNumberFormat="1" applyFont="1" applyFill="1" applyBorder="1" applyAlignment="1">
      <alignment horizontal="center" vertical="top" wrapText="1"/>
    </xf>
    <xf numFmtId="0" fontId="37" fillId="3" borderId="1" xfId="0" applyNumberFormat="1" applyFont="1" applyFill="1" applyBorder="1" applyAlignment="1">
      <alignment horizontal="center" vertical="top" wrapText="1"/>
    </xf>
    <xf numFmtId="49" fontId="37" fillId="3" borderId="1" xfId="0" applyNumberFormat="1" applyFont="1" applyFill="1" applyBorder="1" applyAlignment="1">
      <alignment horizontal="center" vertical="top" wrapText="1"/>
    </xf>
    <xf numFmtId="4" fontId="36" fillId="3" borderId="1" xfId="0" applyNumberFormat="1" applyFont="1" applyFill="1" applyBorder="1" applyAlignment="1">
      <alignment vertical="top" wrapText="1"/>
    </xf>
    <xf numFmtId="1" fontId="36" fillId="3" borderId="1" xfId="0" applyNumberFormat="1" applyFont="1" applyFill="1" applyBorder="1" applyAlignment="1">
      <alignment horizontal="center" vertical="top" wrapText="1"/>
    </xf>
    <xf numFmtId="1" fontId="36" fillId="3" borderId="1" xfId="0" applyNumberFormat="1" applyFont="1" applyFill="1" applyBorder="1" applyAlignment="1">
      <alignment horizontal="right" vertical="top" wrapText="1"/>
    </xf>
    <xf numFmtId="1" fontId="34" fillId="3" borderId="1" xfId="0" applyNumberFormat="1" applyFont="1" applyFill="1" applyBorder="1" applyAlignment="1">
      <alignment horizontal="right" vertical="top" wrapText="1"/>
    </xf>
    <xf numFmtId="49" fontId="36" fillId="3" borderId="1" xfId="0" applyNumberFormat="1" applyFont="1" applyFill="1" applyBorder="1" applyAlignment="1">
      <alignment horizontal="center" vertical="top" wrapText="1"/>
    </xf>
    <xf numFmtId="165" fontId="28" fillId="3" borderId="1" xfId="0" applyNumberFormat="1" applyFont="1" applyFill="1" applyBorder="1" applyAlignment="1">
      <alignment vertical="top" wrapText="1"/>
    </xf>
    <xf numFmtId="168" fontId="16" fillId="3" borderId="1" xfId="0" applyNumberFormat="1" applyFont="1" applyFill="1" applyBorder="1" applyAlignment="1">
      <alignment horizontal="center" vertical="top" wrapText="1"/>
    </xf>
    <xf numFmtId="165" fontId="25" fillId="3" borderId="1" xfId="0" applyNumberFormat="1" applyFont="1" applyFill="1" applyBorder="1" applyAlignment="1">
      <alignment vertical="top" wrapText="1"/>
    </xf>
    <xf numFmtId="168" fontId="15" fillId="3" borderId="1" xfId="0" applyNumberFormat="1" applyFont="1" applyFill="1" applyBorder="1" applyAlignment="1">
      <alignment horizontal="center" vertical="top" wrapText="1"/>
    </xf>
    <xf numFmtId="49" fontId="15" fillId="3" borderId="2" xfId="16" applyNumberFormat="1" applyFont="1" applyFill="1" applyBorder="1" applyAlignment="1">
      <alignment horizontal="center" vertical="top" wrapText="1"/>
    </xf>
    <xf numFmtId="0" fontId="15" fillId="3" borderId="2" xfId="0" applyNumberFormat="1" applyFont="1" applyFill="1" applyBorder="1" applyAlignment="1">
      <alignment horizontal="center" vertical="top" wrapText="1"/>
    </xf>
    <xf numFmtId="49" fontId="38" fillId="0" borderId="1" xfId="0" applyNumberFormat="1" applyFont="1" applyBorder="1" applyAlignment="1">
      <alignment horizontal="center" vertical="center"/>
    </xf>
    <xf numFmtId="49" fontId="15" fillId="3" borderId="23" xfId="0" applyNumberFormat="1" applyFont="1" applyFill="1" applyBorder="1" applyAlignment="1">
      <alignment horizontal="center" vertical="top" wrapText="1"/>
    </xf>
    <xf numFmtId="0" fontId="39" fillId="0" borderId="1" xfId="0" applyFont="1" applyBorder="1" applyAlignment="1">
      <alignment horizontal="left" vertical="top" wrapText="1"/>
    </xf>
    <xf numFmtId="0" fontId="41" fillId="0" borderId="1" xfId="0" applyFont="1" applyBorder="1" applyAlignment="1">
      <alignment horizontal="center" vertical="top"/>
    </xf>
    <xf numFmtId="49" fontId="41" fillId="0" borderId="1" xfId="0" applyNumberFormat="1" applyFont="1" applyBorder="1" applyAlignment="1">
      <alignment horizontal="center" vertical="top" wrapText="1"/>
    </xf>
    <xf numFmtId="0" fontId="39" fillId="0" borderId="1" xfId="0" applyFont="1" applyBorder="1" applyAlignment="1">
      <alignment horizontal="right" vertical="top"/>
    </xf>
    <xf numFmtId="0" fontId="25" fillId="3" borderId="4" xfId="0" applyNumberFormat="1" applyFont="1" applyFill="1" applyBorder="1" applyAlignment="1">
      <alignment vertical="top" wrapText="1"/>
    </xf>
    <xf numFmtId="49" fontId="15" fillId="3" borderId="4" xfId="16" applyNumberFormat="1" applyFont="1" applyFill="1" applyBorder="1" applyAlignment="1">
      <alignment horizontal="center" vertical="top" wrapText="1"/>
    </xf>
    <xf numFmtId="0" fontId="15" fillId="3" borderId="4" xfId="0" applyNumberFormat="1" applyFont="1" applyFill="1" applyBorder="1" applyAlignment="1">
      <alignment horizontal="center" vertical="top" wrapText="1"/>
    </xf>
    <xf numFmtId="49" fontId="15" fillId="3" borderId="4" xfId="0" applyNumberFormat="1" applyFont="1" applyFill="1" applyBorder="1" applyAlignment="1">
      <alignment horizontal="center" vertical="top" wrapText="1"/>
    </xf>
    <xf numFmtId="49" fontId="25" fillId="3" borderId="4" xfId="0" applyNumberFormat="1" applyFont="1" applyFill="1" applyBorder="1" applyAlignment="1">
      <alignment horizontal="center" vertical="top" wrapText="1"/>
    </xf>
    <xf numFmtId="4" fontId="25" fillId="3" borderId="4" xfId="0" applyNumberFormat="1" applyFont="1" applyFill="1" applyBorder="1" applyAlignment="1">
      <alignment vertical="top" wrapText="1"/>
    </xf>
    <xf numFmtId="49" fontId="16" fillId="3" borderId="1" xfId="15" applyNumberFormat="1" applyFont="1" applyFill="1" applyBorder="1" applyAlignment="1">
      <alignment horizontal="center" vertical="top" wrapText="1"/>
    </xf>
    <xf numFmtId="49" fontId="15" fillId="3" borderId="1" xfId="15" applyNumberFormat="1" applyFont="1" applyFill="1" applyBorder="1" applyAlignment="1">
      <alignment horizontal="center" vertical="top" wrapText="1"/>
    </xf>
    <xf numFmtId="0" fontId="15" fillId="3" borderId="1" xfId="0" applyNumberFormat="1" applyFont="1" applyFill="1" applyBorder="1" applyAlignment="1">
      <alignment horizontal="center" vertical="top"/>
    </xf>
    <xf numFmtId="165" fontId="25" fillId="3" borderId="0" xfId="0" applyNumberFormat="1" applyFont="1" applyFill="1" applyBorder="1" applyAlignment="1">
      <alignment vertical="top" wrapText="1"/>
    </xf>
    <xf numFmtId="49" fontId="15" fillId="8" borderId="1" xfId="0" applyNumberFormat="1" applyFont="1" applyFill="1" applyBorder="1" applyAlignment="1">
      <alignment horizontal="center" vertical="top" wrapText="1"/>
    </xf>
    <xf numFmtId="49" fontId="25" fillId="8" borderId="1" xfId="0" applyNumberFormat="1" applyFont="1" applyFill="1" applyBorder="1" applyAlignment="1">
      <alignment horizontal="left" vertical="top" wrapText="1"/>
    </xf>
    <xf numFmtId="0" fontId="42" fillId="0" borderId="1" xfId="0" applyNumberFormat="1" applyFont="1" applyFill="1" applyBorder="1" applyAlignment="1">
      <alignment horizontal="left" vertical="top"/>
    </xf>
    <xf numFmtId="49" fontId="17" fillId="0" borderId="1" xfId="0" applyNumberFormat="1" applyFont="1" applyFill="1" applyBorder="1" applyAlignment="1">
      <alignment horizontal="center" vertical="top"/>
    </xf>
    <xf numFmtId="0" fontId="17" fillId="0" borderId="1" xfId="0" applyNumberFormat="1" applyFont="1" applyFill="1" applyBorder="1" applyAlignment="1">
      <alignment horizontal="center" vertical="top"/>
    </xf>
    <xf numFmtId="49" fontId="25" fillId="3" borderId="2" xfId="0" applyNumberFormat="1" applyFont="1" applyFill="1" applyBorder="1" applyAlignment="1">
      <alignment horizontal="center" vertical="top" wrapText="1"/>
    </xf>
    <xf numFmtId="4" fontId="25" fillId="3" borderId="2" xfId="0" applyNumberFormat="1" applyFont="1" applyFill="1" applyBorder="1" applyAlignment="1">
      <alignment horizontal="right" vertical="top" wrapText="1"/>
    </xf>
    <xf numFmtId="4" fontId="25" fillId="3" borderId="1" xfId="0" applyNumberFormat="1" applyFont="1" applyFill="1" applyBorder="1" applyAlignment="1">
      <alignment horizontal="right" vertical="top" wrapText="1"/>
    </xf>
    <xf numFmtId="0" fontId="28" fillId="3" borderId="0" xfId="0" applyNumberFormat="1" applyFont="1" applyFill="1" applyAlignment="1">
      <alignment vertical="top" wrapText="1"/>
    </xf>
    <xf numFmtId="49" fontId="16" fillId="3" borderId="0" xfId="0" applyNumberFormat="1" applyFont="1" applyFill="1" applyAlignment="1">
      <alignment horizontal="center" vertical="top" wrapText="1"/>
    </xf>
    <xf numFmtId="0" fontId="15" fillId="3" borderId="0" xfId="0" applyNumberFormat="1" applyFont="1" applyFill="1" applyAlignment="1">
      <alignment horizontal="center" vertical="top" wrapText="1"/>
    </xf>
    <xf numFmtId="49" fontId="28" fillId="3" borderId="0" xfId="0" applyNumberFormat="1" applyFont="1" applyFill="1" applyBorder="1" applyAlignment="1">
      <alignment horizontal="left" vertical="top" wrapText="1"/>
    </xf>
    <xf numFmtId="4" fontId="25" fillId="3" borderId="0" xfId="0" applyNumberFormat="1" applyFont="1" applyFill="1" applyAlignment="1">
      <alignment vertical="top" wrapText="1"/>
    </xf>
    <xf numFmtId="0" fontId="28" fillId="3" borderId="0" xfId="0" applyNumberFormat="1" applyFont="1" applyFill="1" applyAlignment="1">
      <alignment horizontal="center" vertical="top" wrapText="1"/>
    </xf>
    <xf numFmtId="49" fontId="28" fillId="3" borderId="0" xfId="0" applyNumberFormat="1" applyFont="1" applyFill="1" applyAlignment="1">
      <alignment horizontal="left" vertical="top" wrapText="1"/>
    </xf>
    <xf numFmtId="0" fontId="25" fillId="3" borderId="0" xfId="0" applyNumberFormat="1" applyFont="1" applyFill="1" applyAlignment="1">
      <alignment vertical="top" wrapText="1"/>
    </xf>
    <xf numFmtId="49" fontId="15" fillId="3" borderId="0" xfId="0" applyNumberFormat="1" applyFont="1" applyFill="1" applyAlignment="1">
      <alignment horizontal="center" vertical="top" wrapText="1"/>
    </xf>
    <xf numFmtId="49" fontId="25" fillId="3" borderId="0" xfId="0" applyNumberFormat="1" applyFont="1" applyFill="1" applyAlignment="1">
      <alignment horizontal="left" vertical="top" wrapText="1"/>
    </xf>
    <xf numFmtId="49" fontId="25" fillId="3" borderId="0" xfId="0" applyNumberFormat="1" applyFont="1" applyFill="1" applyAlignment="1">
      <alignment vertical="top" wrapText="1"/>
    </xf>
    <xf numFmtId="0" fontId="28" fillId="11" borderId="1" xfId="0" applyNumberFormat="1" applyFont="1" applyFill="1" applyBorder="1" applyAlignment="1">
      <alignment horizontal="left" vertical="top" wrapText="1"/>
    </xf>
    <xf numFmtId="49" fontId="16" fillId="11" borderId="1" xfId="16" applyNumberFormat="1" applyFont="1" applyFill="1" applyBorder="1" applyAlignment="1">
      <alignment horizontal="center" vertical="top" wrapText="1"/>
    </xf>
    <xf numFmtId="0" fontId="16" fillId="11" borderId="1" xfId="0" applyNumberFormat="1" applyFont="1" applyFill="1" applyBorder="1" applyAlignment="1">
      <alignment horizontal="center" vertical="top" wrapText="1"/>
    </xf>
    <xf numFmtId="49" fontId="15" fillId="11" borderId="1" xfId="0" applyNumberFormat="1" applyFont="1" applyFill="1" applyBorder="1" applyAlignment="1">
      <alignment horizontal="center" vertical="top" wrapText="1"/>
    </xf>
    <xf numFmtId="49" fontId="25" fillId="11" borderId="1" xfId="0" applyNumberFormat="1" applyFont="1" applyFill="1" applyBorder="1" applyAlignment="1">
      <alignment horizontal="left" vertical="top" wrapText="1"/>
    </xf>
    <xf numFmtId="4" fontId="28" fillId="11" borderId="1" xfId="1" applyNumberFormat="1" applyFont="1" applyFill="1" applyBorder="1" applyAlignment="1">
      <alignment vertical="top" wrapText="1"/>
    </xf>
    <xf numFmtId="165" fontId="25" fillId="11" borderId="0" xfId="0" applyNumberFormat="1" applyFont="1" applyFill="1" applyAlignment="1">
      <alignment vertical="top" wrapText="1"/>
    </xf>
    <xf numFmtId="0" fontId="28" fillId="11" borderId="1" xfId="0" applyNumberFormat="1" applyFont="1" applyFill="1" applyBorder="1" applyAlignment="1">
      <alignment vertical="top" wrapText="1"/>
    </xf>
    <xf numFmtId="49" fontId="16" fillId="11" borderId="1" xfId="0" applyNumberFormat="1" applyFont="1" applyFill="1" applyBorder="1" applyAlignment="1">
      <alignment horizontal="center" vertical="top" wrapText="1"/>
    </xf>
    <xf numFmtId="1" fontId="28" fillId="11" borderId="1" xfId="0" applyNumberFormat="1" applyFont="1" applyFill="1" applyBorder="1" applyAlignment="1">
      <alignment horizontal="right" vertical="top" wrapText="1"/>
    </xf>
    <xf numFmtId="4" fontId="28" fillId="11" borderId="1" xfId="0" applyNumberFormat="1" applyFont="1" applyFill="1" applyBorder="1" applyAlignment="1">
      <alignment vertical="top" wrapText="1"/>
    </xf>
    <xf numFmtId="0" fontId="25" fillId="11" borderId="1" xfId="0" applyNumberFormat="1" applyFont="1" applyFill="1" applyBorder="1" applyAlignment="1">
      <alignment vertical="top" wrapText="1"/>
    </xf>
    <xf numFmtId="49" fontId="25" fillId="11" borderId="1" xfId="0" applyNumberFormat="1" applyFont="1" applyFill="1" applyBorder="1" applyAlignment="1">
      <alignment horizontal="center" vertical="top" wrapText="1"/>
    </xf>
    <xf numFmtId="4" fontId="25" fillId="11" borderId="1" xfId="0" applyNumberFormat="1" applyFont="1" applyFill="1" applyBorder="1" applyAlignment="1">
      <alignment vertical="top" wrapText="1"/>
    </xf>
    <xf numFmtId="0" fontId="28" fillId="11" borderId="1" xfId="0" applyNumberFormat="1" applyFont="1" applyFill="1" applyBorder="1" applyAlignment="1">
      <alignment horizontal="center" vertical="top" wrapText="1"/>
    </xf>
    <xf numFmtId="0" fontId="15" fillId="11" borderId="0" xfId="0" applyFont="1" applyFill="1" applyAlignment="1">
      <alignment wrapText="1"/>
    </xf>
    <xf numFmtId="4" fontId="25" fillId="12" borderId="1" xfId="0" applyNumberFormat="1" applyFont="1" applyFill="1" applyBorder="1" applyAlignment="1">
      <alignment vertical="top" wrapText="1"/>
    </xf>
    <xf numFmtId="4" fontId="28" fillId="12" borderId="1" xfId="0" applyNumberFormat="1" applyFont="1" applyFill="1" applyBorder="1" applyAlignment="1">
      <alignment vertical="top" wrapText="1"/>
    </xf>
    <xf numFmtId="4" fontId="28" fillId="0" borderId="1" xfId="0" applyNumberFormat="1" applyFont="1" applyFill="1" applyBorder="1" applyAlignment="1">
      <alignment horizontal="right" vertical="top" wrapText="1"/>
    </xf>
    <xf numFmtId="0" fontId="30" fillId="3" borderId="1" xfId="0" applyNumberFormat="1" applyFont="1" applyFill="1" applyBorder="1" applyAlignment="1">
      <alignment vertical="top" wrapText="1"/>
    </xf>
    <xf numFmtId="0" fontId="32" fillId="3" borderId="1" xfId="0" applyNumberFormat="1" applyFont="1" applyFill="1" applyBorder="1" applyAlignment="1">
      <alignment vertical="top" wrapText="1"/>
    </xf>
    <xf numFmtId="0" fontId="30" fillId="3" borderId="11" xfId="0" applyNumberFormat="1" applyFont="1" applyFill="1" applyBorder="1" applyAlignment="1">
      <alignment vertical="top" wrapText="1"/>
    </xf>
    <xf numFmtId="166" fontId="17" fillId="12" borderId="13" xfId="0" applyNumberFormat="1" applyFont="1" applyFill="1" applyBorder="1" applyAlignment="1">
      <alignment horizontal="right" vertical="center" wrapText="1"/>
    </xf>
    <xf numFmtId="166" fontId="3" fillId="12" borderId="13" xfId="0" applyNumberFormat="1" applyFont="1" applyFill="1" applyBorder="1" applyAlignment="1">
      <alignment horizontal="right" vertical="center" wrapText="1"/>
    </xf>
    <xf numFmtId="0" fontId="25" fillId="3" borderId="4" xfId="0" applyNumberFormat="1" applyFont="1" applyFill="1" applyBorder="1" applyAlignment="1">
      <alignment horizontal="left" vertical="top" wrapText="1"/>
    </xf>
    <xf numFmtId="169" fontId="45" fillId="3" borderId="1" xfId="0" applyNumberFormat="1" applyFont="1" applyFill="1" applyBorder="1" applyAlignment="1">
      <alignment horizontal="right" vertical="top"/>
    </xf>
    <xf numFmtId="49" fontId="17" fillId="0" borderId="1" xfId="15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center" vertical="top" wrapText="1"/>
    </xf>
    <xf numFmtId="49" fontId="46" fillId="0" borderId="1" xfId="0" applyNumberFormat="1" applyFont="1" applyFill="1" applyBorder="1" applyAlignment="1">
      <alignment horizontal="center" vertical="top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right" vertical="center" wrapText="1"/>
    </xf>
    <xf numFmtId="166" fontId="15" fillId="3" borderId="1" xfId="0" applyNumberFormat="1" applyFont="1" applyFill="1" applyBorder="1" applyAlignment="1">
      <alignment horizontal="right" vertical="center" wrapText="1"/>
    </xf>
    <xf numFmtId="0" fontId="5" fillId="3" borderId="18" xfId="0" applyFont="1" applyFill="1" applyBorder="1" applyAlignment="1">
      <alignment horizontal="left" vertical="top" wrapText="1"/>
    </xf>
    <xf numFmtId="166" fontId="5" fillId="3" borderId="18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horizontal="left" vertical="top" wrapText="1"/>
    </xf>
    <xf numFmtId="0" fontId="15" fillId="3" borderId="1" xfId="0" applyNumberFormat="1" applyFont="1" applyFill="1" applyBorder="1" applyAlignment="1">
      <alignment horizontal="right" vertical="center" wrapText="1"/>
    </xf>
    <xf numFmtId="0" fontId="0" fillId="0" borderId="0" xfId="0" applyProtection="1">
      <protection locked="0"/>
    </xf>
    <xf numFmtId="0" fontId="12" fillId="0" borderId="39" xfId="25" applyNumberFormat="1" applyProtection="1">
      <alignment horizontal="center" vertical="center" wrapText="1"/>
    </xf>
    <xf numFmtId="0" fontId="12" fillId="0" borderId="6" xfId="8" applyNumberFormat="1" applyBorder="1" applyAlignment="1" applyProtection="1">
      <alignment horizontal="center" vertical="center" shrinkToFit="1"/>
    </xf>
    <xf numFmtId="0" fontId="47" fillId="0" borderId="6" xfId="26" quotePrefix="1" applyNumberFormat="1" applyFont="1" applyProtection="1">
      <alignment horizontal="left" vertical="top" wrapText="1"/>
    </xf>
    <xf numFmtId="0" fontId="47" fillId="0" borderId="6" xfId="26" applyNumberFormat="1" applyFont="1" applyProtection="1">
      <alignment horizontal="left" vertical="top" wrapText="1"/>
    </xf>
    <xf numFmtId="4" fontId="47" fillId="14" borderId="6" xfId="22" applyNumberFormat="1" applyFont="1" applyProtection="1">
      <alignment horizontal="right" vertical="top" shrinkToFit="1"/>
    </xf>
    <xf numFmtId="0" fontId="12" fillId="0" borderId="6" xfId="26" quotePrefix="1" applyNumberFormat="1" applyProtection="1">
      <alignment horizontal="left" vertical="top" wrapText="1"/>
    </xf>
    <xf numFmtId="0" fontId="12" fillId="0" borderId="6" xfId="26" applyNumberFormat="1" applyProtection="1">
      <alignment horizontal="left" vertical="top" wrapText="1"/>
    </xf>
    <xf numFmtId="4" fontId="12" fillId="14" borderId="6" xfId="22" applyNumberFormat="1" applyFont="1" applyProtection="1">
      <alignment horizontal="right" vertical="top" shrinkToFit="1"/>
    </xf>
    <xf numFmtId="4" fontId="12" fillId="0" borderId="6" xfId="9" applyNumberFormat="1" applyAlignment="1" applyProtection="1">
      <alignment horizontal="right" vertical="top" shrinkToFit="1"/>
    </xf>
    <xf numFmtId="0" fontId="13" fillId="0" borderId="40" xfId="3" applyNumberFormat="1" applyFont="1" applyBorder="1" applyAlignment="1" applyProtection="1">
      <alignment horizontal="left"/>
    </xf>
    <xf numFmtId="4" fontId="13" fillId="13" borderId="6" xfId="18" applyNumberFormat="1" applyFont="1" applyAlignment="1" applyProtection="1">
      <alignment horizontal="right" vertical="top" shrinkToFit="1"/>
    </xf>
    <xf numFmtId="0" fontId="12" fillId="0" borderId="38" xfId="4" applyNumberFormat="1" applyFont="1" applyBorder="1" applyAlignment="1" applyProtection="1"/>
    <xf numFmtId="0" fontId="12" fillId="15" borderId="6" xfId="26" quotePrefix="1" applyNumberFormat="1" applyFill="1" applyProtection="1">
      <alignment horizontal="left" vertical="top" wrapText="1"/>
    </xf>
    <xf numFmtId="0" fontId="12" fillId="15" borderId="6" xfId="26" applyNumberFormat="1" applyFill="1" applyProtection="1">
      <alignment horizontal="left" vertical="top" wrapText="1"/>
    </xf>
    <xf numFmtId="4" fontId="12" fillId="15" borderId="6" xfId="22" applyNumberFormat="1" applyFont="1" applyFill="1" applyProtection="1">
      <alignment horizontal="right" vertical="top" shrinkToFit="1"/>
    </xf>
    <xf numFmtId="0" fontId="13" fillId="15" borderId="7" xfId="7" applyNumberFormat="1" applyFont="1" applyFill="1" applyAlignment="1" applyProtection="1">
      <alignment wrapText="1"/>
    </xf>
    <xf numFmtId="0" fontId="14" fillId="15" borderId="0" xfId="0" applyFont="1" applyFill="1" applyAlignment="1" applyProtection="1">
      <alignment wrapText="1"/>
      <protection locked="0"/>
    </xf>
    <xf numFmtId="166" fontId="13" fillId="15" borderId="7" xfId="12" applyFont="1" applyFill="1" applyAlignment="1" applyProtection="1">
      <alignment horizontal="right" wrapText="1" shrinkToFit="1"/>
    </xf>
    <xf numFmtId="4" fontId="14" fillId="0" borderId="0" xfId="0" applyNumberFormat="1" applyFont="1" applyAlignment="1" applyProtection="1">
      <alignment wrapText="1"/>
      <protection locked="0"/>
    </xf>
    <xf numFmtId="164" fontId="15" fillId="0" borderId="0" xfId="1" applyFont="1" applyAlignment="1">
      <alignment horizontal="left" vertical="center" wrapText="1"/>
    </xf>
    <xf numFmtId="164" fontId="15" fillId="11" borderId="0" xfId="1" applyFont="1" applyFill="1" applyAlignment="1">
      <alignment wrapText="1"/>
    </xf>
    <xf numFmtId="164" fontId="15" fillId="0" borderId="0" xfId="1" applyFont="1" applyFill="1" applyAlignment="1">
      <alignment wrapText="1"/>
    </xf>
    <xf numFmtId="164" fontId="15" fillId="0" borderId="0" xfId="1" applyFont="1" applyFill="1" applyBorder="1" applyAlignment="1">
      <alignment wrapText="1"/>
    </xf>
    <xf numFmtId="164" fontId="16" fillId="0" borderId="0" xfId="1" applyFont="1" applyFill="1" applyAlignment="1">
      <alignment wrapText="1"/>
    </xf>
    <xf numFmtId="164" fontId="27" fillId="0" borderId="0" xfId="1" applyFont="1" applyFill="1" applyAlignment="1">
      <alignment vertical="center" wrapText="1"/>
    </xf>
    <xf numFmtId="164" fontId="27" fillId="0" borderId="0" xfId="1" applyFont="1" applyFill="1" applyAlignment="1">
      <alignment wrapText="1"/>
    </xf>
    <xf numFmtId="0" fontId="12" fillId="0" borderId="39" xfId="25" applyNumberFormat="1" applyProtection="1">
      <alignment horizontal="center" vertical="center" wrapText="1"/>
    </xf>
    <xf numFmtId="0" fontId="12" fillId="0" borderId="0" xfId="27" applyNumberFormat="1" applyProtection="1"/>
    <xf numFmtId="0" fontId="48" fillId="0" borderId="0" xfId="28" applyProtection="1">
      <protection locked="0"/>
    </xf>
    <xf numFmtId="0" fontId="11" fillId="0" borderId="0" xfId="30" applyNumberFormat="1" applyProtection="1">
      <alignment horizontal="center"/>
    </xf>
    <xf numFmtId="0" fontId="12" fillId="0" borderId="0" xfId="31" applyNumberFormat="1" applyProtection="1">
      <alignment wrapText="1"/>
    </xf>
    <xf numFmtId="0" fontId="12" fillId="0" borderId="0" xfId="32" applyNumberFormat="1" applyProtection="1">
      <alignment horizontal="right"/>
    </xf>
    <xf numFmtId="0" fontId="12" fillId="0" borderId="6" xfId="33" applyNumberFormat="1" applyProtection="1">
      <alignment horizontal="center" vertical="center" shrinkToFit="1"/>
    </xf>
    <xf numFmtId="4" fontId="12" fillId="5" borderId="6" xfId="34" applyNumberFormat="1" applyProtection="1">
      <alignment horizontal="right" vertical="top" shrinkToFit="1"/>
    </xf>
    <xf numFmtId="4" fontId="12" fillId="0" borderId="6" xfId="35" applyNumberFormat="1" applyProtection="1">
      <alignment horizontal="right" vertical="top" shrinkToFit="1"/>
    </xf>
    <xf numFmtId="4" fontId="12" fillId="0" borderId="0" xfId="36" applyNumberFormat="1" applyProtection="1">
      <alignment horizontal="right" shrinkToFit="1"/>
    </xf>
    <xf numFmtId="0" fontId="13" fillId="0" borderId="40" xfId="37" applyNumberFormat="1" applyProtection="1">
      <alignment horizontal="left"/>
    </xf>
    <xf numFmtId="4" fontId="13" fillId="14" borderId="6" xfId="38" applyNumberFormat="1" applyProtection="1">
      <alignment horizontal="right" vertical="top" shrinkToFit="1"/>
    </xf>
    <xf numFmtId="0" fontId="12" fillId="0" borderId="38" xfId="39" applyNumberFormat="1" applyProtection="1"/>
    <xf numFmtId="0" fontId="12" fillId="0" borderId="0" xfId="40" applyNumberFormat="1" applyProtection="1">
      <alignment horizontal="left" wrapText="1"/>
    </xf>
    <xf numFmtId="4" fontId="48" fillId="0" borderId="0" xfId="28" applyNumberFormat="1" applyProtection="1">
      <protection locked="0"/>
    </xf>
    <xf numFmtId="4" fontId="12" fillId="13" borderId="6" xfId="20" applyNumberFormat="1" applyProtection="1">
      <alignment horizontal="right" vertical="top" shrinkToFit="1"/>
    </xf>
    <xf numFmtId="0" fontId="16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5" fillId="0" borderId="13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6" fontId="15" fillId="0" borderId="14" xfId="0" applyNumberFormat="1" applyFont="1" applyFill="1" applyBorder="1" applyAlignment="1">
      <alignment horizontal="center" vertical="center" wrapText="1"/>
    </xf>
    <xf numFmtId="166" fontId="15" fillId="0" borderId="16" xfId="0" applyNumberFormat="1" applyFont="1" applyFill="1" applyBorder="1" applyAlignment="1">
      <alignment horizontal="center" vertical="center" wrapText="1"/>
    </xf>
    <xf numFmtId="166" fontId="15" fillId="0" borderId="19" xfId="0" applyNumberFormat="1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horizontal="left" vertical="top" wrapText="1"/>
    </xf>
    <xf numFmtId="166" fontId="16" fillId="0" borderId="1" xfId="0" applyNumberFormat="1" applyFont="1" applyFill="1" applyBorder="1" applyAlignment="1">
      <alignment horizontal="center" vertical="center" wrapText="1"/>
    </xf>
    <xf numFmtId="170" fontId="15" fillId="0" borderId="0" xfId="1" applyNumberFormat="1" applyFont="1" applyFill="1" applyAlignment="1">
      <alignment wrapText="1"/>
    </xf>
    <xf numFmtId="4" fontId="12" fillId="0" borderId="0" xfId="34" applyNumberFormat="1" applyFill="1" applyBorder="1" applyProtection="1">
      <alignment horizontal="right" vertical="top" shrinkToFit="1"/>
    </xf>
    <xf numFmtId="4" fontId="15" fillId="12" borderId="1" xfId="0" applyNumberFormat="1" applyFont="1" applyFill="1" applyBorder="1" applyAlignment="1">
      <alignment wrapText="1"/>
    </xf>
    <xf numFmtId="166" fontId="3" fillId="12" borderId="36" xfId="0" applyNumberFormat="1" applyFont="1" applyFill="1" applyBorder="1" applyAlignment="1">
      <alignment horizontal="right" vertical="center" wrapText="1"/>
    </xf>
    <xf numFmtId="166" fontId="5" fillId="12" borderId="13" xfId="0" applyNumberFormat="1" applyFont="1" applyFill="1" applyBorder="1" applyAlignment="1">
      <alignment horizontal="right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3" borderId="13" xfId="0" applyNumberFormat="1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15" fillId="0" borderId="36" xfId="0" applyNumberFormat="1" applyFont="1" applyFill="1" applyBorder="1" applyAlignment="1">
      <alignment horizontal="center" vertical="center" wrapText="1"/>
    </xf>
    <xf numFmtId="166" fontId="15" fillId="0" borderId="1" xfId="0" applyNumberFormat="1" applyFont="1" applyFill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 wrapText="1"/>
    </xf>
    <xf numFmtId="3" fontId="15" fillId="3" borderId="13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166" fontId="15" fillId="0" borderId="21" xfId="0" applyNumberFormat="1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right" vertical="center" wrapText="1"/>
    </xf>
    <xf numFmtId="0" fontId="49" fillId="0" borderId="1" xfId="47" applyFont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left" wrapText="1"/>
    </xf>
    <xf numFmtId="0" fontId="3" fillId="0" borderId="2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top" wrapText="1"/>
    </xf>
    <xf numFmtId="14" fontId="3" fillId="0" borderId="4" xfId="0" applyNumberFormat="1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right" vertical="top" wrapText="1"/>
    </xf>
    <xf numFmtId="166" fontId="15" fillId="0" borderId="41" xfId="0" applyNumberFormat="1" applyFont="1" applyFill="1" applyBorder="1" applyAlignment="1">
      <alignment horizontal="center" vertical="center" wrapText="1"/>
    </xf>
    <xf numFmtId="166" fontId="15" fillId="0" borderId="43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166" fontId="15" fillId="0" borderId="0" xfId="0" applyNumberFormat="1" applyFont="1" applyFill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66" fontId="18" fillId="0" borderId="0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166" fontId="16" fillId="0" borderId="0" xfId="0" applyNumberFormat="1" applyFont="1" applyFill="1" applyAlignment="1">
      <alignment horizontal="center" vertical="center" wrapText="1"/>
    </xf>
    <xf numFmtId="0" fontId="28" fillId="0" borderId="0" xfId="0" applyFont="1" applyFill="1" applyAlignment="1">
      <alignment horizontal="left" vertical="center" wrapText="1"/>
    </xf>
    <xf numFmtId="0" fontId="28" fillId="0" borderId="0" xfId="0" applyFont="1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15" fillId="3" borderId="13" xfId="0" applyNumberFormat="1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166" fontId="15" fillId="3" borderId="14" xfId="0" applyNumberFormat="1" applyFont="1" applyFill="1" applyBorder="1" applyAlignment="1">
      <alignment horizontal="center" vertical="center" wrapText="1"/>
    </xf>
    <xf numFmtId="166" fontId="15" fillId="3" borderId="16" xfId="0" applyNumberFormat="1" applyFont="1" applyFill="1" applyBorder="1" applyAlignment="1">
      <alignment horizontal="center" vertical="center" wrapText="1"/>
    </xf>
    <xf numFmtId="166" fontId="15" fillId="3" borderId="19" xfId="0" applyNumberFormat="1" applyFont="1" applyFill="1" applyBorder="1" applyAlignment="1">
      <alignment horizontal="center" vertical="center" wrapText="1"/>
    </xf>
    <xf numFmtId="0" fontId="17" fillId="3" borderId="36" xfId="0" applyFont="1" applyFill="1" applyBorder="1" applyAlignment="1">
      <alignment horizontal="left" vertical="top" wrapText="1"/>
    </xf>
    <xf numFmtId="0" fontId="17" fillId="3" borderId="3" xfId="0" applyFont="1" applyFill="1" applyBorder="1" applyAlignment="1">
      <alignment horizontal="left" vertical="top" wrapText="1"/>
    </xf>
    <xf numFmtId="0" fontId="17" fillId="3" borderId="37" xfId="0" applyFont="1" applyFill="1" applyBorder="1" applyAlignment="1">
      <alignment horizontal="left" vertical="top" wrapText="1"/>
    </xf>
    <xf numFmtId="0" fontId="15" fillId="0" borderId="13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left" vertical="center" wrapText="1"/>
    </xf>
    <xf numFmtId="0" fontId="15" fillId="0" borderId="13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8" xfId="0" applyFont="1" applyFill="1" applyBorder="1" applyAlignment="1">
      <alignment horizontal="center" vertical="center" wrapText="1"/>
    </xf>
    <xf numFmtId="166" fontId="15" fillId="0" borderId="14" xfId="0" applyNumberFormat="1" applyFont="1" applyFill="1" applyBorder="1" applyAlignment="1">
      <alignment horizontal="center" vertical="center" wrapText="1"/>
    </xf>
    <xf numFmtId="166" fontId="15" fillId="0" borderId="16" xfId="0" applyNumberFormat="1" applyFont="1" applyFill="1" applyBorder="1" applyAlignment="1">
      <alignment horizontal="center" vertical="center" wrapText="1"/>
    </xf>
    <xf numFmtId="166" fontId="15" fillId="0" borderId="19" xfId="0" applyNumberFormat="1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18" xfId="0" applyFont="1" applyFill="1" applyBorder="1" applyAlignment="1">
      <alignment horizontal="left" vertical="center" wrapText="1"/>
    </xf>
    <xf numFmtId="0" fontId="17" fillId="0" borderId="13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17" fillId="0" borderId="18" xfId="0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15" fillId="0" borderId="18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8" xfId="0" applyFont="1" applyFill="1" applyBorder="1" applyAlignment="1">
      <alignment horizontal="left" vertical="top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8" xfId="0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>
      <alignment horizontal="center" vertical="top" wrapText="1"/>
    </xf>
    <xf numFmtId="0" fontId="5" fillId="0" borderId="17" xfId="0" applyFont="1" applyFill="1" applyBorder="1" applyAlignment="1">
      <alignment horizontal="center" vertical="top" wrapText="1"/>
    </xf>
    <xf numFmtId="0" fontId="5" fillId="0" borderId="12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166" fontId="25" fillId="0" borderId="0" xfId="0" applyNumberFormat="1" applyFont="1" applyFill="1" applyAlignment="1">
      <alignment horizontal="right" wrapText="1"/>
    </xf>
    <xf numFmtId="0" fontId="16" fillId="0" borderId="11" xfId="0" applyFont="1" applyFill="1" applyBorder="1" applyAlignment="1">
      <alignment horizontal="center" wrapText="1"/>
    </xf>
    <xf numFmtId="0" fontId="16" fillId="0" borderId="22" xfId="0" applyFont="1" applyFill="1" applyBorder="1" applyAlignment="1">
      <alignment horizontal="center" wrapText="1"/>
    </xf>
    <xf numFmtId="0" fontId="16" fillId="0" borderId="23" xfId="0" applyFont="1" applyFill="1" applyBorder="1" applyAlignment="1">
      <alignment horizont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166" fontId="16" fillId="0" borderId="1" xfId="0" applyNumberFormat="1" applyFont="1" applyFill="1" applyBorder="1" applyAlignment="1">
      <alignment horizontal="center" vertical="center" wrapText="1"/>
    </xf>
    <xf numFmtId="166" fontId="16" fillId="0" borderId="2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top" wrapText="1"/>
    </xf>
    <xf numFmtId="166" fontId="5" fillId="0" borderId="2" xfId="0" applyNumberFormat="1" applyFont="1" applyFill="1" applyBorder="1" applyAlignment="1">
      <alignment horizontal="center" vertical="top" wrapText="1"/>
    </xf>
    <xf numFmtId="0" fontId="27" fillId="0" borderId="0" xfId="0" applyFont="1" applyFill="1" applyAlignment="1">
      <alignment horizontal="left" vertical="center" wrapText="1"/>
    </xf>
    <xf numFmtId="0" fontId="27" fillId="0" borderId="0" xfId="0" applyFont="1" applyFill="1" applyAlignment="1">
      <alignment horizontal="center" vertical="center" wrapText="1"/>
    </xf>
    <xf numFmtId="166" fontId="26" fillId="0" borderId="0" xfId="0" applyNumberFormat="1" applyFont="1" applyFill="1" applyAlignment="1">
      <alignment horizontal="right" wrapText="1"/>
    </xf>
    <xf numFmtId="0" fontId="15" fillId="3" borderId="13" xfId="0" applyFont="1" applyFill="1" applyBorder="1" applyAlignment="1">
      <alignment horizontal="center" vertical="center" wrapText="1"/>
    </xf>
    <xf numFmtId="0" fontId="17" fillId="0" borderId="36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" xfId="0" applyNumberFormat="1" applyFont="1" applyFill="1" applyBorder="1" applyAlignment="1">
      <alignment horizontal="center" vertical="center" wrapText="1"/>
    </xf>
    <xf numFmtId="0" fontId="15" fillId="3" borderId="4" xfId="0" applyNumberFormat="1" applyFont="1" applyFill="1" applyBorder="1" applyAlignment="1">
      <alignment horizontal="center" vertical="center" wrapText="1"/>
    </xf>
    <xf numFmtId="166" fontId="15" fillId="0" borderId="41" xfId="0" applyNumberFormat="1" applyFont="1" applyFill="1" applyBorder="1" applyAlignment="1">
      <alignment horizontal="center" vertical="center" wrapText="1"/>
    </xf>
    <xf numFmtId="166" fontId="15" fillId="0" borderId="42" xfId="0" applyNumberFormat="1" applyFont="1" applyFill="1" applyBorder="1" applyAlignment="1">
      <alignment horizontal="center" vertical="center" wrapText="1"/>
    </xf>
    <xf numFmtId="166" fontId="15" fillId="0" borderId="43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top" wrapText="1"/>
    </xf>
    <xf numFmtId="0" fontId="15" fillId="0" borderId="37" xfId="0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horizontal="center" vertical="center" wrapText="1"/>
    </xf>
    <xf numFmtId="0" fontId="15" fillId="3" borderId="37" xfId="0" applyFont="1" applyFill="1" applyBorder="1" applyAlignment="1">
      <alignment horizontal="center" vertical="center" wrapText="1"/>
    </xf>
    <xf numFmtId="166" fontId="15" fillId="0" borderId="21" xfId="0" applyNumberFormat="1" applyFont="1" applyFill="1" applyBorder="1" applyAlignment="1">
      <alignment horizontal="center" vertical="center" wrapText="1"/>
    </xf>
    <xf numFmtId="166" fontId="15" fillId="0" borderId="44" xfId="0" applyNumberFormat="1" applyFont="1" applyFill="1" applyBorder="1" applyAlignment="1">
      <alignment horizontal="center" vertical="center" wrapText="1"/>
    </xf>
    <xf numFmtId="49" fontId="28" fillId="3" borderId="0" xfId="0" applyNumberFormat="1" applyFont="1" applyFill="1" applyBorder="1" applyAlignment="1">
      <alignment horizontal="left" vertical="top" wrapText="1"/>
    </xf>
    <xf numFmtId="49" fontId="28" fillId="3" borderId="0" xfId="0" applyNumberFormat="1" applyFont="1" applyFill="1" applyAlignment="1">
      <alignment horizontal="right" vertical="top" wrapText="1"/>
    </xf>
    <xf numFmtId="0" fontId="28" fillId="3" borderId="5" xfId="15" applyFont="1" applyFill="1" applyBorder="1" applyAlignment="1">
      <alignment horizontal="center" vertical="top" wrapText="1"/>
    </xf>
    <xf numFmtId="49" fontId="28" fillId="3" borderId="2" xfId="0" applyNumberFormat="1" applyFont="1" applyFill="1" applyBorder="1" applyAlignment="1">
      <alignment horizontal="left" vertical="top" wrapText="1"/>
    </xf>
    <xf numFmtId="49" fontId="28" fillId="3" borderId="3" xfId="0" applyNumberFormat="1" applyFont="1" applyFill="1" applyBorder="1" applyAlignment="1">
      <alignment horizontal="left" vertical="top" wrapText="1"/>
    </xf>
    <xf numFmtId="49" fontId="28" fillId="3" borderId="4" xfId="0" applyNumberFormat="1" applyFont="1" applyFill="1" applyBorder="1" applyAlignment="1">
      <alignment horizontal="left" vertical="top" wrapText="1"/>
    </xf>
    <xf numFmtId="0" fontId="25" fillId="3" borderId="2" xfId="0" applyNumberFormat="1" applyFont="1" applyFill="1" applyBorder="1" applyAlignment="1">
      <alignment horizontal="left" vertical="top" wrapText="1"/>
    </xf>
    <xf numFmtId="0" fontId="25" fillId="3" borderId="4" xfId="0" applyNumberFormat="1" applyFont="1" applyFill="1" applyBorder="1" applyAlignment="1">
      <alignment horizontal="left" vertical="top" wrapText="1"/>
    </xf>
    <xf numFmtId="1" fontId="36" fillId="3" borderId="1" xfId="0" applyNumberFormat="1" applyFont="1" applyFill="1" applyBorder="1" applyAlignment="1">
      <alignment horizontal="center" vertical="top" wrapText="1"/>
    </xf>
    <xf numFmtId="49" fontId="36" fillId="3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5" fillId="0" borderId="28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 vertical="center" wrapText="1"/>
    </xf>
    <xf numFmtId="0" fontId="20" fillId="0" borderId="8" xfId="0" applyFont="1" applyBorder="1" applyAlignment="1">
      <alignment vertical="center" wrapText="1"/>
    </xf>
    <xf numFmtId="0" fontId="20" fillId="0" borderId="10" xfId="0" applyFont="1" applyBorder="1" applyAlignment="1">
      <alignment vertical="center" wrapText="1"/>
    </xf>
    <xf numFmtId="0" fontId="20" fillId="0" borderId="9" xfId="0" applyFont="1" applyBorder="1" applyAlignment="1">
      <alignment vertical="center" wrapText="1"/>
    </xf>
    <xf numFmtId="0" fontId="20" fillId="0" borderId="9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0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12" fillId="0" borderId="39" xfId="25" applyNumberFormat="1" applyProtection="1">
      <alignment horizontal="center" vertical="center" wrapText="1"/>
    </xf>
    <xf numFmtId="0" fontId="12" fillId="0" borderId="39" xfId="25">
      <alignment horizontal="center" vertical="center" wrapText="1"/>
    </xf>
    <xf numFmtId="0" fontId="12" fillId="13" borderId="0" xfId="20" applyNumberFormat="1" applyBorder="1" applyAlignment="1" applyProtection="1">
      <alignment horizontal="left" wrapText="1"/>
    </xf>
    <xf numFmtId="0" fontId="12" fillId="13" borderId="0" xfId="20" applyNumberFormat="1" applyBorder="1" applyAlignment="1">
      <alignment horizontal="left" wrapText="1"/>
    </xf>
    <xf numFmtId="0" fontId="12" fillId="0" borderId="0" xfId="24" applyNumberFormat="1" applyProtection="1">
      <alignment horizontal="left" vertical="top" wrapText="1"/>
    </xf>
    <xf numFmtId="0" fontId="12" fillId="0" borderId="0" xfId="24">
      <alignment horizontal="left" vertical="top" wrapText="1"/>
    </xf>
    <xf numFmtId="0" fontId="11" fillId="0" borderId="0" xfId="5" applyNumberFormat="1" applyFont="1" applyAlignment="1" applyProtection="1">
      <alignment horizontal="center" wrapText="1"/>
    </xf>
    <xf numFmtId="0" fontId="11" fillId="0" borderId="0" xfId="5" applyFont="1" applyAlignment="1">
      <alignment horizontal="center" wrapText="1"/>
    </xf>
    <xf numFmtId="0" fontId="11" fillId="13" borderId="0" xfId="17" applyNumberFormat="1" applyFont="1" applyBorder="1" applyAlignment="1" applyProtection="1">
      <alignment horizontal="center"/>
    </xf>
    <xf numFmtId="0" fontId="11" fillId="13" borderId="0" xfId="17" applyFont="1" applyBorder="1" applyAlignment="1">
      <alignment horizontal="center"/>
    </xf>
    <xf numFmtId="0" fontId="12" fillId="0" borderId="0" xfId="6" applyNumberFormat="1" applyBorder="1" applyAlignment="1" applyProtection="1">
      <alignment wrapText="1"/>
    </xf>
    <xf numFmtId="0" fontId="12" fillId="0" borderId="0" xfId="6" applyBorder="1" applyAlignment="1">
      <alignment wrapText="1"/>
    </xf>
    <xf numFmtId="0" fontId="12" fillId="0" borderId="0" xfId="7" applyNumberFormat="1" applyBorder="1" applyAlignment="1" applyProtection="1">
      <alignment horizontal="right"/>
    </xf>
    <xf numFmtId="0" fontId="12" fillId="0" borderId="0" xfId="7" applyBorder="1" applyAlignment="1">
      <alignment horizontal="right"/>
    </xf>
    <xf numFmtId="0" fontId="12" fillId="0" borderId="0" xfId="40" applyNumberFormat="1" applyProtection="1">
      <alignment horizontal="left" wrapText="1"/>
    </xf>
    <xf numFmtId="0" fontId="11" fillId="0" borderId="0" xfId="29" applyNumberFormat="1" applyProtection="1">
      <alignment horizontal="center" wrapText="1"/>
    </xf>
    <xf numFmtId="0" fontId="11" fillId="0" borderId="0" xfId="29">
      <alignment horizontal="center" wrapText="1"/>
    </xf>
    <xf numFmtId="0" fontId="11" fillId="0" borderId="0" xfId="30" applyNumberFormat="1" applyProtection="1">
      <alignment horizontal="center"/>
    </xf>
    <xf numFmtId="0" fontId="11" fillId="0" borderId="0" xfId="30">
      <alignment horizontal="center"/>
    </xf>
    <xf numFmtId="0" fontId="12" fillId="0" borderId="0" xfId="31" applyNumberFormat="1" applyProtection="1">
      <alignment wrapText="1"/>
    </xf>
    <xf numFmtId="0" fontId="12" fillId="0" borderId="0" xfId="31">
      <alignment wrapText="1"/>
    </xf>
    <xf numFmtId="0" fontId="12" fillId="0" borderId="0" xfId="32" applyNumberFormat="1" applyProtection="1">
      <alignment horizontal="right"/>
    </xf>
    <xf numFmtId="0" fontId="12" fillId="0" borderId="0" xfId="32">
      <alignment horizontal="right"/>
    </xf>
    <xf numFmtId="0" fontId="15" fillId="0" borderId="3" xfId="0" applyNumberFormat="1" applyFont="1" applyFill="1" applyBorder="1" applyAlignment="1">
      <alignment horizontal="center" vertical="center" wrapText="1"/>
    </xf>
  </cellXfs>
  <cellStyles count="48">
    <cellStyle name="br" xfId="41"/>
    <cellStyle name="col" xfId="42"/>
    <cellStyle name="st33" xfId="10"/>
    <cellStyle name="st34" xfId="11"/>
    <cellStyle name="st35" xfId="12"/>
    <cellStyle name="st36" xfId="13"/>
    <cellStyle name="style0" xfId="43"/>
    <cellStyle name="td" xfId="44"/>
    <cellStyle name="tr" xfId="45"/>
    <cellStyle name="xl21" xfId="46"/>
    <cellStyle name="xl22" xfId="25"/>
    <cellStyle name="xl23" xfId="8"/>
    <cellStyle name="xl23 2" xfId="33"/>
    <cellStyle name="xl24" xfId="3"/>
    <cellStyle name="xl24 2" xfId="37"/>
    <cellStyle name="xl25" xfId="4"/>
    <cellStyle name="xl25 2" xfId="39"/>
    <cellStyle name="xl26" xfId="24"/>
    <cellStyle name="xl27" xfId="5"/>
    <cellStyle name="xl27 2" xfId="29"/>
    <cellStyle name="xl28" xfId="17"/>
    <cellStyle name="xl28 2" xfId="30"/>
    <cellStyle name="xl29" xfId="6"/>
    <cellStyle name="xl29 2" xfId="31"/>
    <cellStyle name="xl30" xfId="7"/>
    <cellStyle name="xl30 2" xfId="32"/>
    <cellStyle name="xl31" xfId="18"/>
    <cellStyle name="xl31 2" xfId="38"/>
    <cellStyle name="xl32" xfId="19"/>
    <cellStyle name="xl32 2" xfId="27"/>
    <cellStyle name="xl33" xfId="20"/>
    <cellStyle name="xl33 2" xfId="40"/>
    <cellStyle name="xl34" xfId="26"/>
    <cellStyle name="xl35" xfId="21"/>
    <cellStyle name="xl36" xfId="22"/>
    <cellStyle name="xl36 2" xfId="34"/>
    <cellStyle name="xl37" xfId="23"/>
    <cellStyle name="xl38" xfId="9"/>
    <cellStyle name="xl38 2" xfId="35"/>
    <cellStyle name="xl39" xfId="36"/>
    <cellStyle name="Гиперссылка" xfId="14" builtinId="8"/>
    <cellStyle name="Обычный" xfId="0" builtinId="0"/>
    <cellStyle name="Обычный 2" xfId="28"/>
    <cellStyle name="Обычный 2 2" xfId="15"/>
    <cellStyle name="Обычный 3" xfId="47"/>
    <cellStyle name="Обычный 4" xfId="16"/>
    <cellStyle name="Финансовый" xfId="1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~!&#1057;&#1086;&#1093;&#1088;&#1072;&#1085;&#1105;&#1085;&#1085;&#1086;&#1077;/&#1056;&#1072;&#1073;%20&#1089;&#1090;&#1086;&#1083;/&#1052;&#1086;&#1080;%20&#1076;&#1086;&#1082;&#1091;&#1084;&#1077;&#1085;&#1090;&#1099;/2020/&#1054;&#1089;&#1090;&#1072;&#1090;&#1082;&#1080;%20&#1085;&#1072;%2001/01.03%20&#1047;&#1072;&#1080;&#1088;&#1072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hared\~!&#1057;&#1086;&#1093;&#1088;&#1072;&#1085;&#1105;&#1085;&#1085;&#1086;&#1077;\&#1056;&#1072;&#1073;%20&#1089;&#1090;&#1086;&#1083;\&#1052;&#1086;&#1080;%20&#1076;&#1086;&#1082;&#1091;&#1084;&#1077;&#1085;&#1090;&#1099;\2019\&#1088;&#1086;&#1089;&#1087;&#1080;&#1089;&#1100;%202019%20&#1085;&#1072;%201%20&#1086;&#1082;&#1090;&#1103;&#1073;&#1088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1 (2)"/>
    </sheetNames>
    <sheetDataSet>
      <sheetData sheetId="0"/>
      <sheetData sheetId="1">
        <row r="101">
          <cell r="H101">
            <v>1949895750.7400002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титеррплан"/>
      <sheetName val="плюсминус"/>
      <sheetName val="роспись2019"/>
      <sheetName val="Ведомственная"/>
      <sheetName val="МФ"/>
      <sheetName val="Лист11"/>
      <sheetName val="кассовый"/>
      <sheetName val="кассовый612"/>
      <sheetName val="ЗПл"/>
      <sheetName val="коммун,связь"/>
      <sheetName val="аренда"/>
      <sheetName val="налоги"/>
      <sheetName val="матзатраты"/>
      <sheetName val="Субсидии"/>
      <sheetName val="Стипендия"/>
      <sheetName val="Союзы"/>
      <sheetName val="Мероприятия"/>
      <sheetName val="Лист18"/>
      <sheetName val="выставки"/>
      <sheetName val="музеивыставки"/>
      <sheetName val="январьматзатр"/>
      <sheetName val="февр"/>
      <sheetName val="Лист3"/>
      <sheetName val="Лист4"/>
      <sheetName val="март"/>
      <sheetName val="пожарка"/>
      <sheetName val="Лист9"/>
      <sheetName val="апрель"/>
      <sheetName val="пожарка2"/>
      <sheetName val="Дагконц"/>
      <sheetName val="МБ"/>
      <sheetName val="май"/>
      <sheetName val="пож2"/>
      <sheetName val="антитерр"/>
      <sheetName val="Лист12"/>
      <sheetName val="июнь"/>
      <sheetName val="антитерр2"/>
      <sheetName val="пож3"/>
      <sheetName val="союзы1"/>
      <sheetName val="МБТ"/>
      <sheetName val="июль"/>
      <sheetName val="Лист1"/>
      <sheetName val="филмеропр"/>
      <sheetName val="союзы июль"/>
      <sheetName val="пож. безоп"/>
      <sheetName val="Лист5"/>
      <sheetName val="повышение"/>
      <sheetName val="Август"/>
      <sheetName val="союзы2"/>
      <sheetName val="пожАвг"/>
      <sheetName val="Лист8"/>
      <sheetName val="антитеррор"/>
      <sheetName val="сентябрь"/>
      <sheetName val="пожбезоп"/>
      <sheetName val="союзысент"/>
      <sheetName val="600"/>
      <sheetName val="АТ"/>
      <sheetName val="минус"/>
    </sheetNames>
    <sheetDataSet>
      <sheetData sheetId="0" refreshError="1"/>
      <sheetData sheetId="1" refreshError="1"/>
      <sheetData sheetId="2"/>
      <sheetData sheetId="3" refreshError="1"/>
      <sheetData sheetId="4">
        <row r="13">
          <cell r="J13">
            <v>1658686.4014199995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65A24217A722F6946B94ED5A230DE166439601BCE944037971CDCD8161154FE9E7880B6E47052B92347EC0CF39E074AA5FED313934v6g1J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L51"/>
  <sheetViews>
    <sheetView tabSelected="1" view="pageBreakPreview" zoomScale="85" zoomScaleNormal="85" zoomScaleSheetLayoutView="85" workbookViewId="0">
      <selection activeCell="E6" sqref="E6:E7"/>
    </sheetView>
  </sheetViews>
  <sheetFormatPr defaultColWidth="9.140625" defaultRowHeight="15.75" x14ac:dyDescent="0.25"/>
  <cols>
    <col min="1" max="1" width="9.140625" style="35"/>
    <col min="2" max="2" width="0.85546875" style="35" customWidth="1"/>
    <col min="3" max="3" width="8.28515625" style="34" customWidth="1"/>
    <col min="4" max="4" width="35.7109375" style="116" customWidth="1"/>
    <col min="5" max="5" width="61" style="116" customWidth="1"/>
    <col min="6" max="6" width="23.85546875" style="35" customWidth="1"/>
    <col min="7" max="7" width="31.85546875" style="76" customWidth="1"/>
    <col min="8" max="8" width="13.42578125" style="76" customWidth="1"/>
    <col min="9" max="9" width="15.28515625" style="77" customWidth="1"/>
    <col min="10" max="10" width="14.42578125" style="35" customWidth="1"/>
    <col min="11" max="11" width="13.140625" style="35" customWidth="1"/>
    <col min="12" max="12" width="14.42578125" style="35" bestFit="1" customWidth="1"/>
    <col min="13" max="13" width="13" style="35" bestFit="1" customWidth="1"/>
    <col min="14" max="14" width="14.42578125" style="35" bestFit="1" customWidth="1"/>
    <col min="15" max="16384" width="9.140625" style="35"/>
  </cols>
  <sheetData>
    <row r="1" spans="3:12" ht="15.75" customHeight="1" x14ac:dyDescent="0.25">
      <c r="F1" s="52"/>
      <c r="G1" s="424" t="s">
        <v>621</v>
      </c>
      <c r="H1" s="424"/>
      <c r="I1" s="424"/>
      <c r="J1" s="424"/>
      <c r="K1" s="424"/>
    </row>
    <row r="2" spans="3:12" ht="31.5" customHeight="1" x14ac:dyDescent="0.25">
      <c r="F2" s="52"/>
      <c r="G2" s="424" t="s">
        <v>613</v>
      </c>
      <c r="H2" s="424"/>
      <c r="I2" s="424"/>
      <c r="J2" s="424"/>
      <c r="K2" s="424"/>
    </row>
    <row r="4" spans="3:12" s="53" customFormat="1" ht="47.25" customHeight="1" x14ac:dyDescent="0.25">
      <c r="C4" s="428" t="s">
        <v>614</v>
      </c>
      <c r="D4" s="428"/>
      <c r="E4" s="428"/>
      <c r="F4" s="428"/>
      <c r="G4" s="428"/>
      <c r="H4" s="428"/>
      <c r="I4" s="428"/>
    </row>
    <row r="5" spans="3:12" ht="15" customHeight="1" x14ac:dyDescent="0.25">
      <c r="D5" s="178"/>
    </row>
    <row r="6" spans="3:12" s="41" customFormat="1" ht="18.75" customHeight="1" x14ac:dyDescent="0.25">
      <c r="C6" s="429" t="s">
        <v>0</v>
      </c>
      <c r="D6" s="427" t="s">
        <v>16</v>
      </c>
      <c r="E6" s="426" t="s">
        <v>176</v>
      </c>
      <c r="F6" s="425" t="s">
        <v>256</v>
      </c>
      <c r="G6" s="430" t="s">
        <v>257</v>
      </c>
      <c r="H6" s="430"/>
      <c r="I6" s="430"/>
      <c r="J6" s="430"/>
      <c r="K6" s="430"/>
      <c r="L6" s="430"/>
    </row>
    <row r="7" spans="3:12" s="41" customFormat="1" ht="163.5" customHeight="1" x14ac:dyDescent="0.25">
      <c r="C7" s="429"/>
      <c r="D7" s="427"/>
      <c r="E7" s="426"/>
      <c r="F7" s="425"/>
      <c r="G7" s="78" t="s">
        <v>258</v>
      </c>
      <c r="H7" s="387" t="s">
        <v>23</v>
      </c>
      <c r="I7" s="397" t="s">
        <v>175</v>
      </c>
      <c r="J7" s="415" t="s">
        <v>604</v>
      </c>
      <c r="K7" s="415" t="s">
        <v>605</v>
      </c>
      <c r="L7" s="415" t="s">
        <v>606</v>
      </c>
    </row>
    <row r="8" spans="3:12" ht="31.5" x14ac:dyDescent="0.25">
      <c r="C8" s="429">
        <v>1</v>
      </c>
      <c r="D8" s="427" t="s">
        <v>599</v>
      </c>
      <c r="E8" s="108" t="s">
        <v>270</v>
      </c>
      <c r="F8" s="109" t="s">
        <v>276</v>
      </c>
      <c r="G8" s="82">
        <f>'Отчет 3'!J9</f>
        <v>25</v>
      </c>
      <c r="H8" s="343">
        <v>24</v>
      </c>
      <c r="I8" s="54">
        <f>H8*100/G8</f>
        <v>96</v>
      </c>
      <c r="J8" s="420" t="s">
        <v>30</v>
      </c>
      <c r="K8" s="420" t="s">
        <v>30</v>
      </c>
      <c r="L8" s="420" t="s">
        <v>30</v>
      </c>
    </row>
    <row r="9" spans="3:12" ht="53.25" customHeight="1" x14ac:dyDescent="0.25">
      <c r="C9" s="429"/>
      <c r="D9" s="427"/>
      <c r="E9" s="108" t="s">
        <v>271</v>
      </c>
      <c r="F9" s="113" t="s">
        <v>275</v>
      </c>
      <c r="G9" s="82">
        <f>'Отчет 3'!J10</f>
        <v>521</v>
      </c>
      <c r="H9" s="82">
        <v>119</v>
      </c>
      <c r="I9" s="54">
        <f t="shared" ref="I9:I36" si="0">H9*100/G9</f>
        <v>22.840690978886755</v>
      </c>
      <c r="J9" s="420" t="s">
        <v>30</v>
      </c>
      <c r="K9" s="420" t="s">
        <v>30</v>
      </c>
      <c r="L9" s="420" t="s">
        <v>30</v>
      </c>
    </row>
    <row r="10" spans="3:12" ht="63" x14ac:dyDescent="0.25">
      <c r="C10" s="429"/>
      <c r="D10" s="427"/>
      <c r="E10" s="108" t="s">
        <v>273</v>
      </c>
      <c r="F10" s="96" t="s">
        <v>274</v>
      </c>
      <c r="G10" s="82">
        <v>100</v>
      </c>
      <c r="H10" s="82">
        <v>100.8</v>
      </c>
      <c r="I10" s="54">
        <f t="shared" si="0"/>
        <v>100.8</v>
      </c>
      <c r="J10" s="420" t="s">
        <v>30</v>
      </c>
      <c r="K10" s="420" t="s">
        <v>30</v>
      </c>
      <c r="L10" s="420" t="s">
        <v>30</v>
      </c>
    </row>
    <row r="11" spans="3:12" ht="42.75" customHeight="1" x14ac:dyDescent="0.25">
      <c r="C11" s="182" t="s">
        <v>39</v>
      </c>
      <c r="D11" s="180" t="s">
        <v>1</v>
      </c>
      <c r="E11" s="96"/>
      <c r="F11" s="85"/>
      <c r="G11" s="97"/>
      <c r="H11" s="97"/>
      <c r="I11" s="54"/>
      <c r="J11" s="420" t="s">
        <v>30</v>
      </c>
      <c r="K11" s="420" t="s">
        <v>30</v>
      </c>
      <c r="L11" s="420" t="s">
        <v>30</v>
      </c>
    </row>
    <row r="12" spans="3:12" ht="54" customHeight="1" x14ac:dyDescent="0.25">
      <c r="C12" s="183" t="s">
        <v>40</v>
      </c>
      <c r="D12" s="42" t="s">
        <v>2</v>
      </c>
      <c r="E12" s="108" t="s">
        <v>609</v>
      </c>
      <c r="F12" s="113" t="s">
        <v>275</v>
      </c>
      <c r="G12" s="177">
        <v>755</v>
      </c>
      <c r="H12" s="175">
        <v>660</v>
      </c>
      <c r="I12" s="54">
        <f t="shared" si="0"/>
        <v>87.41721854304636</v>
      </c>
      <c r="J12" s="420" t="s">
        <v>30</v>
      </c>
      <c r="K12" s="420" t="s">
        <v>30</v>
      </c>
      <c r="L12" s="420" t="s">
        <v>30</v>
      </c>
    </row>
    <row r="13" spans="3:12" ht="77.25" customHeight="1" x14ac:dyDescent="0.25">
      <c r="C13" s="183" t="s">
        <v>41</v>
      </c>
      <c r="D13" s="42" t="s">
        <v>13</v>
      </c>
      <c r="E13" s="108" t="s">
        <v>608</v>
      </c>
      <c r="F13" s="113" t="s">
        <v>275</v>
      </c>
      <c r="G13" s="177">
        <v>1107</v>
      </c>
      <c r="H13" s="177">
        <v>1183</v>
      </c>
      <c r="I13" s="54">
        <f t="shared" si="0"/>
        <v>106.86540198735321</v>
      </c>
      <c r="J13" s="420" t="s">
        <v>30</v>
      </c>
      <c r="K13" s="420" t="s">
        <v>30</v>
      </c>
      <c r="L13" s="420" t="s">
        <v>30</v>
      </c>
    </row>
    <row r="14" spans="3:12" ht="76.5" customHeight="1" x14ac:dyDescent="0.25">
      <c r="C14" s="417" t="s">
        <v>42</v>
      </c>
      <c r="D14" s="433" t="s">
        <v>3</v>
      </c>
      <c r="E14" s="418" t="s">
        <v>300</v>
      </c>
      <c r="F14" s="113" t="s">
        <v>275</v>
      </c>
      <c r="G14" s="177">
        <v>235</v>
      </c>
      <c r="H14" s="177">
        <v>0</v>
      </c>
      <c r="I14" s="54">
        <f t="shared" si="0"/>
        <v>0</v>
      </c>
      <c r="J14" s="420" t="s">
        <v>30</v>
      </c>
      <c r="K14" s="420" t="s">
        <v>30</v>
      </c>
      <c r="L14" s="420" t="s">
        <v>30</v>
      </c>
    </row>
    <row r="15" spans="3:12" ht="70.5" customHeight="1" x14ac:dyDescent="0.25">
      <c r="C15" s="419" t="s">
        <v>610</v>
      </c>
      <c r="D15" s="434"/>
      <c r="E15" s="418" t="s">
        <v>151</v>
      </c>
      <c r="F15" s="113" t="s">
        <v>275</v>
      </c>
      <c r="G15" s="177">
        <v>500</v>
      </c>
      <c r="H15" s="177">
        <v>180</v>
      </c>
      <c r="I15" s="54">
        <f t="shared" si="0"/>
        <v>36</v>
      </c>
      <c r="J15" s="420" t="s">
        <v>30</v>
      </c>
      <c r="K15" s="420" t="s">
        <v>30</v>
      </c>
      <c r="L15" s="420" t="s">
        <v>30</v>
      </c>
    </row>
    <row r="16" spans="3:12" ht="36" customHeight="1" x14ac:dyDescent="0.25">
      <c r="C16" s="182" t="s">
        <v>43</v>
      </c>
      <c r="D16" s="180" t="s">
        <v>4</v>
      </c>
      <c r="E16" s="96"/>
      <c r="F16" s="85"/>
      <c r="G16" s="97"/>
      <c r="H16" s="97"/>
      <c r="I16" s="54"/>
      <c r="J16" s="420" t="s">
        <v>30</v>
      </c>
      <c r="K16" s="420" t="s">
        <v>30</v>
      </c>
      <c r="L16" s="420" t="s">
        <v>30</v>
      </c>
    </row>
    <row r="17" spans="3:12" ht="31.5" x14ac:dyDescent="0.25">
      <c r="C17" s="432" t="s">
        <v>44</v>
      </c>
      <c r="D17" s="431" t="s">
        <v>5</v>
      </c>
      <c r="E17" s="108" t="s">
        <v>277</v>
      </c>
      <c r="F17" s="112" t="s">
        <v>278</v>
      </c>
      <c r="G17" s="82">
        <v>52.9</v>
      </c>
      <c r="H17" s="82">
        <v>3.5</v>
      </c>
      <c r="I17" s="54">
        <f t="shared" si="0"/>
        <v>6.616257088846881</v>
      </c>
      <c r="J17" s="420" t="s">
        <v>30</v>
      </c>
      <c r="K17" s="420" t="s">
        <v>30</v>
      </c>
      <c r="L17" s="420" t="s">
        <v>30</v>
      </c>
    </row>
    <row r="18" spans="3:12" ht="54" customHeight="1" x14ac:dyDescent="0.25">
      <c r="C18" s="432"/>
      <c r="D18" s="431"/>
      <c r="E18" s="108" t="s">
        <v>611</v>
      </c>
      <c r="F18" s="109" t="s">
        <v>276</v>
      </c>
      <c r="G18" s="82">
        <v>8</v>
      </c>
      <c r="H18" s="82">
        <v>2</v>
      </c>
      <c r="I18" s="54">
        <f t="shared" si="0"/>
        <v>25</v>
      </c>
      <c r="J18" s="420" t="s">
        <v>30</v>
      </c>
      <c r="K18" s="420" t="s">
        <v>30</v>
      </c>
      <c r="L18" s="420" t="s">
        <v>30</v>
      </c>
    </row>
    <row r="19" spans="3:12" ht="57" customHeight="1" x14ac:dyDescent="0.25">
      <c r="C19" s="432"/>
      <c r="D19" s="431"/>
      <c r="E19" s="108" t="s">
        <v>279</v>
      </c>
      <c r="F19" s="109" t="s">
        <v>276</v>
      </c>
      <c r="G19" s="82">
        <v>40</v>
      </c>
      <c r="H19" s="82">
        <v>20</v>
      </c>
      <c r="I19" s="54">
        <f t="shared" si="0"/>
        <v>50</v>
      </c>
      <c r="J19" s="420" t="s">
        <v>30</v>
      </c>
      <c r="K19" s="420" t="s">
        <v>30</v>
      </c>
      <c r="L19" s="420" t="s">
        <v>30</v>
      </c>
    </row>
    <row r="20" spans="3:12" ht="67.5" customHeight="1" x14ac:dyDescent="0.25">
      <c r="C20" s="183" t="s">
        <v>45</v>
      </c>
      <c r="D20" s="42" t="s">
        <v>6</v>
      </c>
      <c r="E20" s="108" t="s">
        <v>280</v>
      </c>
      <c r="F20" s="109" t="s">
        <v>276</v>
      </c>
      <c r="G20" s="177">
        <v>87</v>
      </c>
      <c r="H20" s="177">
        <v>10</v>
      </c>
      <c r="I20" s="54">
        <f t="shared" si="0"/>
        <v>11.494252873563218</v>
      </c>
      <c r="J20" s="420" t="s">
        <v>30</v>
      </c>
      <c r="K20" s="420" t="s">
        <v>30</v>
      </c>
      <c r="L20" s="420" t="s">
        <v>30</v>
      </c>
    </row>
    <row r="21" spans="3:12" ht="94.5" x14ac:dyDescent="0.25">
      <c r="C21" s="183" t="s">
        <v>46</v>
      </c>
      <c r="D21" s="42" t="s">
        <v>7</v>
      </c>
      <c r="E21" s="108" t="s">
        <v>281</v>
      </c>
      <c r="F21" s="109" t="s">
        <v>276</v>
      </c>
      <c r="G21" s="82" t="s">
        <v>30</v>
      </c>
      <c r="H21" s="82" t="s">
        <v>30</v>
      </c>
      <c r="I21" s="54" t="s">
        <v>30</v>
      </c>
      <c r="J21" s="420" t="s">
        <v>30</v>
      </c>
      <c r="K21" s="420" t="s">
        <v>30</v>
      </c>
      <c r="L21" s="420" t="s">
        <v>30</v>
      </c>
    </row>
    <row r="22" spans="3:12" ht="31.5" x14ac:dyDescent="0.25">
      <c r="C22" s="432" t="s">
        <v>47</v>
      </c>
      <c r="D22" s="431" t="s">
        <v>8</v>
      </c>
      <c r="E22" s="108" t="s">
        <v>282</v>
      </c>
      <c r="F22" s="112" t="s">
        <v>278</v>
      </c>
      <c r="G22" s="82">
        <v>540.29999999999995</v>
      </c>
      <c r="H22" s="82">
        <v>171.3</v>
      </c>
      <c r="I22" s="54">
        <f t="shared" si="0"/>
        <v>31.704608550805112</v>
      </c>
      <c r="J22" s="420" t="s">
        <v>30</v>
      </c>
      <c r="K22" s="420" t="s">
        <v>30</v>
      </c>
      <c r="L22" s="420" t="s">
        <v>30</v>
      </c>
    </row>
    <row r="23" spans="3:12" ht="31.5" x14ac:dyDescent="0.25">
      <c r="C23" s="432"/>
      <c r="D23" s="431"/>
      <c r="E23" s="108" t="s">
        <v>283</v>
      </c>
      <c r="F23" s="109" t="s">
        <v>276</v>
      </c>
      <c r="G23" s="82">
        <v>315</v>
      </c>
      <c r="H23" s="82">
        <v>37</v>
      </c>
      <c r="I23" s="54">
        <f t="shared" si="0"/>
        <v>11.746031746031745</v>
      </c>
      <c r="J23" s="420" t="s">
        <v>30</v>
      </c>
      <c r="K23" s="420" t="s">
        <v>30</v>
      </c>
      <c r="L23" s="420" t="s">
        <v>30</v>
      </c>
    </row>
    <row r="24" spans="3:12" ht="47.25" x14ac:dyDescent="0.25">
      <c r="C24" s="432"/>
      <c r="D24" s="431"/>
      <c r="E24" s="108" t="s">
        <v>299</v>
      </c>
      <c r="F24" s="96" t="s">
        <v>274</v>
      </c>
      <c r="G24" s="82">
        <v>37.200000000000003</v>
      </c>
      <c r="H24" s="82">
        <v>17</v>
      </c>
      <c r="I24" s="54">
        <f t="shared" si="0"/>
        <v>45.698924731182792</v>
      </c>
      <c r="J24" s="420" t="s">
        <v>30</v>
      </c>
      <c r="K24" s="420" t="s">
        <v>30</v>
      </c>
      <c r="L24" s="420" t="s">
        <v>30</v>
      </c>
    </row>
    <row r="25" spans="3:12" ht="31.5" x14ac:dyDescent="0.25">
      <c r="C25" s="432"/>
      <c r="D25" s="431"/>
      <c r="E25" s="108" t="s">
        <v>284</v>
      </c>
      <c r="F25" s="96" t="s">
        <v>274</v>
      </c>
      <c r="G25" s="82">
        <v>100</v>
      </c>
      <c r="H25" s="82">
        <v>100</v>
      </c>
      <c r="I25" s="54">
        <f t="shared" si="0"/>
        <v>100</v>
      </c>
      <c r="J25" s="420" t="s">
        <v>30</v>
      </c>
      <c r="K25" s="420" t="s">
        <v>30</v>
      </c>
      <c r="L25" s="420" t="s">
        <v>30</v>
      </c>
    </row>
    <row r="26" spans="3:12" x14ac:dyDescent="0.25">
      <c r="C26" s="432" t="s">
        <v>48</v>
      </c>
      <c r="D26" s="431" t="s">
        <v>9</v>
      </c>
      <c r="E26" s="108" t="s">
        <v>287</v>
      </c>
      <c r="F26" s="112" t="s">
        <v>278</v>
      </c>
      <c r="G26" s="82">
        <v>408</v>
      </c>
      <c r="H26" s="82">
        <v>93</v>
      </c>
      <c r="I26" s="54">
        <f t="shared" si="0"/>
        <v>22.794117647058822</v>
      </c>
      <c r="J26" s="420" t="s">
        <v>30</v>
      </c>
      <c r="K26" s="420" t="s">
        <v>30</v>
      </c>
      <c r="L26" s="420" t="s">
        <v>30</v>
      </c>
    </row>
    <row r="27" spans="3:12" ht="31.5" x14ac:dyDescent="0.25">
      <c r="C27" s="432"/>
      <c r="D27" s="431"/>
      <c r="E27" s="108" t="s">
        <v>286</v>
      </c>
      <c r="F27" s="113" t="s">
        <v>285</v>
      </c>
      <c r="G27" s="82">
        <v>1007.7</v>
      </c>
      <c r="H27" s="82">
        <v>222.31</v>
      </c>
      <c r="I27" s="54">
        <f t="shared" si="0"/>
        <v>22.061129304356456</v>
      </c>
      <c r="J27" s="420" t="s">
        <v>30</v>
      </c>
      <c r="K27" s="420" t="s">
        <v>30</v>
      </c>
      <c r="L27" s="420" t="s">
        <v>30</v>
      </c>
    </row>
    <row r="28" spans="3:12" ht="31.5" x14ac:dyDescent="0.25">
      <c r="C28" s="432"/>
      <c r="D28" s="431"/>
      <c r="E28" s="108" t="s">
        <v>288</v>
      </c>
      <c r="F28" s="113" t="s">
        <v>290</v>
      </c>
      <c r="G28" s="82">
        <v>322</v>
      </c>
      <c r="H28" s="343">
        <v>309.64</v>
      </c>
      <c r="I28" s="54">
        <f t="shared" si="0"/>
        <v>96.161490683229815</v>
      </c>
      <c r="J28" s="420" t="s">
        <v>30</v>
      </c>
      <c r="K28" s="420" t="s">
        <v>30</v>
      </c>
      <c r="L28" s="420" t="s">
        <v>30</v>
      </c>
    </row>
    <row r="29" spans="3:12" ht="47.25" x14ac:dyDescent="0.25">
      <c r="C29" s="432"/>
      <c r="D29" s="431"/>
      <c r="E29" s="108" t="s">
        <v>289</v>
      </c>
      <c r="F29" s="96" t="s">
        <v>274</v>
      </c>
      <c r="G29" s="82">
        <v>100</v>
      </c>
      <c r="H29" s="82">
        <v>65</v>
      </c>
      <c r="I29" s="54">
        <f t="shared" si="0"/>
        <v>65</v>
      </c>
      <c r="J29" s="420" t="s">
        <v>30</v>
      </c>
      <c r="K29" s="420" t="s">
        <v>30</v>
      </c>
      <c r="L29" s="420" t="s">
        <v>30</v>
      </c>
    </row>
    <row r="30" spans="3:12" ht="47.25" x14ac:dyDescent="0.25">
      <c r="C30" s="432" t="s">
        <v>49</v>
      </c>
      <c r="D30" s="431" t="s">
        <v>10</v>
      </c>
      <c r="E30" s="388" t="s">
        <v>612</v>
      </c>
      <c r="F30" s="109" t="s">
        <v>276</v>
      </c>
      <c r="G30" s="82">
        <v>2779</v>
      </c>
      <c r="H30" s="181">
        <v>559</v>
      </c>
      <c r="I30" s="54">
        <f t="shared" si="0"/>
        <v>20.115149334292912</v>
      </c>
      <c r="J30" s="420" t="s">
        <v>30</v>
      </c>
      <c r="K30" s="420" t="s">
        <v>30</v>
      </c>
      <c r="L30" s="420" t="s">
        <v>30</v>
      </c>
    </row>
    <row r="31" spans="3:12" ht="31.5" x14ac:dyDescent="0.25">
      <c r="C31" s="432"/>
      <c r="D31" s="431"/>
      <c r="E31" s="108" t="s">
        <v>298</v>
      </c>
      <c r="F31" s="112" t="s">
        <v>278</v>
      </c>
      <c r="G31" s="82">
        <v>615.4</v>
      </c>
      <c r="H31" s="82">
        <v>105.3</v>
      </c>
      <c r="I31" s="54">
        <f t="shared" si="0"/>
        <v>17.110822229444263</v>
      </c>
      <c r="J31" s="420" t="s">
        <v>30</v>
      </c>
      <c r="K31" s="420" t="s">
        <v>30</v>
      </c>
      <c r="L31" s="420" t="s">
        <v>30</v>
      </c>
    </row>
    <row r="32" spans="3:12" ht="31.5" x14ac:dyDescent="0.25">
      <c r="C32" s="432"/>
      <c r="D32" s="431"/>
      <c r="E32" s="108" t="s">
        <v>297</v>
      </c>
      <c r="F32" s="109" t="s">
        <v>276</v>
      </c>
      <c r="G32" s="82">
        <v>44</v>
      </c>
      <c r="H32" s="343">
        <v>12</v>
      </c>
      <c r="I32" s="54">
        <f t="shared" si="0"/>
        <v>27.272727272727273</v>
      </c>
      <c r="J32" s="420" t="s">
        <v>30</v>
      </c>
      <c r="K32" s="420" t="s">
        <v>30</v>
      </c>
      <c r="L32" s="420" t="s">
        <v>30</v>
      </c>
    </row>
    <row r="33" spans="3:12" ht="31.5" x14ac:dyDescent="0.25">
      <c r="C33" s="432"/>
      <c r="D33" s="431"/>
      <c r="E33" s="108" t="s">
        <v>296</v>
      </c>
      <c r="F33" s="96" t="s">
        <v>274</v>
      </c>
      <c r="G33" s="82">
        <v>100</v>
      </c>
      <c r="H33" s="82">
        <v>100</v>
      </c>
      <c r="I33" s="54">
        <f t="shared" si="0"/>
        <v>100</v>
      </c>
      <c r="J33" s="420" t="s">
        <v>30</v>
      </c>
      <c r="K33" s="420" t="s">
        <v>30</v>
      </c>
      <c r="L33" s="420" t="s">
        <v>30</v>
      </c>
    </row>
    <row r="34" spans="3:12" ht="49.5" customHeight="1" x14ac:dyDescent="0.25">
      <c r="C34" s="183" t="s">
        <v>50</v>
      </c>
      <c r="D34" s="42" t="s">
        <v>11</v>
      </c>
      <c r="E34" s="108" t="s">
        <v>291</v>
      </c>
      <c r="F34" s="108" t="s">
        <v>275</v>
      </c>
      <c r="G34" s="177">
        <v>43</v>
      </c>
      <c r="H34" s="177">
        <v>0</v>
      </c>
      <c r="I34" s="54">
        <f t="shared" si="0"/>
        <v>0</v>
      </c>
      <c r="J34" s="420" t="s">
        <v>30</v>
      </c>
      <c r="K34" s="420" t="s">
        <v>30</v>
      </c>
      <c r="L34" s="420" t="s">
        <v>30</v>
      </c>
    </row>
    <row r="35" spans="3:12" ht="94.5" x14ac:dyDescent="0.25">
      <c r="C35" s="183" t="s">
        <v>56</v>
      </c>
      <c r="D35" s="180" t="s">
        <v>600</v>
      </c>
      <c r="E35" s="96"/>
      <c r="F35" s="85"/>
      <c r="G35" s="97"/>
      <c r="H35" s="97"/>
      <c r="I35" s="54"/>
      <c r="J35" s="420" t="s">
        <v>30</v>
      </c>
      <c r="K35" s="420" t="s">
        <v>30</v>
      </c>
      <c r="L35" s="420" t="s">
        <v>30</v>
      </c>
    </row>
    <row r="36" spans="3:12" ht="225" customHeight="1" x14ac:dyDescent="0.25">
      <c r="C36" s="183" t="s">
        <v>57</v>
      </c>
      <c r="D36" s="42" t="s">
        <v>601</v>
      </c>
      <c r="E36" s="108" t="s">
        <v>295</v>
      </c>
      <c r="F36" s="96" t="s">
        <v>274</v>
      </c>
      <c r="G36" s="177">
        <v>99</v>
      </c>
      <c r="H36" s="177">
        <v>99</v>
      </c>
      <c r="I36" s="54">
        <f t="shared" si="0"/>
        <v>100</v>
      </c>
      <c r="J36" s="420" t="s">
        <v>30</v>
      </c>
      <c r="K36" s="420" t="s">
        <v>30</v>
      </c>
      <c r="L36" s="420" t="s">
        <v>30</v>
      </c>
    </row>
    <row r="41" spans="3:12" ht="16.5" thickBot="1" x14ac:dyDescent="0.3"/>
    <row r="42" spans="3:12" ht="32.25" thickBot="1" x14ac:dyDescent="0.3">
      <c r="C42" s="55" t="s">
        <v>51</v>
      </c>
      <c r="D42" s="45" t="s">
        <v>12</v>
      </c>
      <c r="E42" s="104"/>
      <c r="F42" s="90"/>
      <c r="G42" s="94"/>
      <c r="H42" s="94"/>
      <c r="I42" s="95"/>
    </row>
    <row r="43" spans="3:12" ht="94.5" x14ac:dyDescent="0.25">
      <c r="C43" s="55" t="s">
        <v>52</v>
      </c>
      <c r="D43" s="45" t="s">
        <v>35</v>
      </c>
      <c r="E43" s="107" t="s">
        <v>292</v>
      </c>
      <c r="F43" s="96" t="s">
        <v>274</v>
      </c>
      <c r="G43" s="93">
        <v>4</v>
      </c>
      <c r="H43" s="93">
        <v>4</v>
      </c>
      <c r="I43" s="95">
        <f>H43*100/G43</f>
        <v>100</v>
      </c>
    </row>
    <row r="44" spans="3:12" ht="110.25" x14ac:dyDescent="0.25">
      <c r="C44" s="56"/>
      <c r="D44" s="42"/>
      <c r="E44" s="108" t="s">
        <v>59</v>
      </c>
      <c r="F44" s="96" t="s">
        <v>274</v>
      </c>
      <c r="G44" s="82">
        <v>57.4</v>
      </c>
      <c r="H44" s="82">
        <v>57.4</v>
      </c>
      <c r="I44" s="98">
        <f>H44*100/G44</f>
        <v>100</v>
      </c>
    </row>
    <row r="45" spans="3:12" ht="38.25" customHeight="1" x14ac:dyDescent="0.25">
      <c r="C45" s="56"/>
      <c r="D45" s="42"/>
      <c r="E45" s="96" t="s">
        <v>167</v>
      </c>
      <c r="F45" s="112"/>
      <c r="G45" s="97"/>
      <c r="H45" s="97"/>
      <c r="I45" s="98"/>
    </row>
    <row r="46" spans="3:12" ht="31.5" x14ac:dyDescent="0.25">
      <c r="C46" s="56"/>
      <c r="D46" s="42"/>
      <c r="E46" s="96" t="s">
        <v>168</v>
      </c>
      <c r="F46" s="96" t="s">
        <v>274</v>
      </c>
      <c r="G46" s="82">
        <v>4</v>
      </c>
      <c r="H46" s="82">
        <v>4</v>
      </c>
      <c r="I46" s="98">
        <f>H46*100/G46</f>
        <v>100</v>
      </c>
    </row>
    <row r="47" spans="3:12" ht="16.5" thickBot="1" x14ac:dyDescent="0.3">
      <c r="C47" s="57"/>
      <c r="D47" s="179"/>
      <c r="E47" s="99" t="s">
        <v>169</v>
      </c>
      <c r="F47" s="114"/>
      <c r="G47" s="100"/>
      <c r="H47" s="100"/>
      <c r="I47" s="101"/>
    </row>
    <row r="48" spans="3:12" ht="126.75" thickBot="1" x14ac:dyDescent="0.3">
      <c r="C48" s="55" t="s">
        <v>53</v>
      </c>
      <c r="D48" s="45" t="s">
        <v>238</v>
      </c>
      <c r="E48" s="107" t="s">
        <v>293</v>
      </c>
      <c r="F48" s="104" t="s">
        <v>272</v>
      </c>
      <c r="G48" s="173">
        <v>38</v>
      </c>
      <c r="H48" s="173">
        <v>38</v>
      </c>
      <c r="I48" s="174">
        <f>H48*100/G48</f>
        <v>100</v>
      </c>
    </row>
    <row r="49" spans="3:9" ht="95.25" thickBot="1" x14ac:dyDescent="0.3">
      <c r="C49" s="55" t="s">
        <v>54</v>
      </c>
      <c r="D49" s="45" t="s">
        <v>241</v>
      </c>
      <c r="E49" s="104" t="s">
        <v>170</v>
      </c>
      <c r="F49" s="96" t="s">
        <v>274</v>
      </c>
      <c r="G49" s="173">
        <v>105</v>
      </c>
      <c r="H49" s="173">
        <v>108.3</v>
      </c>
      <c r="I49" s="174">
        <f>H49*100/G49</f>
        <v>103.14285714285714</v>
      </c>
    </row>
    <row r="50" spans="3:9" ht="63" x14ac:dyDescent="0.25">
      <c r="C50" s="55" t="s">
        <v>55</v>
      </c>
      <c r="D50" s="45" t="s">
        <v>38</v>
      </c>
      <c r="E50" s="107" t="s">
        <v>294</v>
      </c>
      <c r="F50" s="111"/>
      <c r="G50" s="173">
        <v>105</v>
      </c>
      <c r="H50" s="173">
        <v>117.05</v>
      </c>
      <c r="I50" s="174">
        <f>H50*100/G50</f>
        <v>111.47619047619048</v>
      </c>
    </row>
    <row r="51" spans="3:9" ht="31.5" x14ac:dyDescent="0.25">
      <c r="C51" s="56"/>
      <c r="D51" s="42"/>
      <c r="E51" s="96" t="s">
        <v>171</v>
      </c>
      <c r="F51" s="113"/>
      <c r="G51" s="175"/>
      <c r="H51" s="175"/>
      <c r="I51" s="176"/>
    </row>
  </sheetData>
  <mergeCells count="19">
    <mergeCell ref="D17:D19"/>
    <mergeCell ref="C17:C19"/>
    <mergeCell ref="C8:C10"/>
    <mergeCell ref="D8:D10"/>
    <mergeCell ref="D30:D33"/>
    <mergeCell ref="C30:C33"/>
    <mergeCell ref="D26:D29"/>
    <mergeCell ref="C26:C29"/>
    <mergeCell ref="D22:D25"/>
    <mergeCell ref="C22:C25"/>
    <mergeCell ref="D14:D15"/>
    <mergeCell ref="G2:K2"/>
    <mergeCell ref="G1:K1"/>
    <mergeCell ref="F6:F7"/>
    <mergeCell ref="E6:E7"/>
    <mergeCell ref="D6:D7"/>
    <mergeCell ref="C4:I4"/>
    <mergeCell ref="C6:C7"/>
    <mergeCell ref="G6:L6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59" orientation="landscape" horizontalDpi="300" verticalDpi="300" r:id="rId1"/>
  <rowBreaks count="3" manualBreakCount="3">
    <brk id="15" min="1" max="11" man="1"/>
    <brk id="29" min="1" max="11" man="1"/>
    <brk id="49" min="1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3:T33"/>
  <sheetViews>
    <sheetView view="pageBreakPreview" topLeftCell="B1" zoomScaleNormal="100" zoomScaleSheetLayoutView="100" workbookViewId="0">
      <selection activeCell="O3" sqref="O3:T3"/>
    </sheetView>
  </sheetViews>
  <sheetFormatPr defaultColWidth="9.140625" defaultRowHeight="15.75" x14ac:dyDescent="0.25"/>
  <cols>
    <col min="1" max="1" width="9.140625" style="29"/>
    <col min="2" max="2" width="0.85546875" style="29" customWidth="1"/>
    <col min="3" max="3" width="5.140625" style="30" customWidth="1"/>
    <col min="4" max="4" width="40.140625" style="117" customWidth="1"/>
    <col min="5" max="5" width="18.42578125" style="29" customWidth="1"/>
    <col min="6" max="15" width="10.7109375" style="29" customWidth="1"/>
    <col min="16" max="16" width="8.5703125" style="29" customWidth="1"/>
    <col min="17" max="20" width="9.140625" style="29" customWidth="1"/>
    <col min="21" max="21" width="0.7109375" style="29" customWidth="1"/>
    <col min="22" max="16384" width="9.140625" style="29"/>
  </cols>
  <sheetData>
    <row r="3" spans="3:20" ht="15.75" customHeight="1" x14ac:dyDescent="0.25">
      <c r="C3" s="34"/>
      <c r="D3" s="116"/>
      <c r="E3" s="35"/>
      <c r="F3" s="35"/>
      <c r="G3" s="36"/>
      <c r="H3" s="36"/>
      <c r="J3" s="35"/>
      <c r="O3" s="435" t="s">
        <v>620</v>
      </c>
      <c r="P3" s="435"/>
      <c r="Q3" s="435"/>
      <c r="R3" s="435"/>
      <c r="S3" s="435"/>
      <c r="T3" s="435"/>
    </row>
    <row r="4" spans="3:20" ht="15.75" customHeight="1" x14ac:dyDescent="0.25">
      <c r="C4" s="34"/>
      <c r="D4" s="116"/>
      <c r="E4" s="35"/>
      <c r="F4" s="35"/>
      <c r="G4" s="36"/>
      <c r="H4" s="36"/>
      <c r="J4" s="35"/>
      <c r="O4" s="435" t="s">
        <v>250</v>
      </c>
      <c r="P4" s="435"/>
      <c r="Q4" s="435"/>
      <c r="R4" s="435"/>
      <c r="S4" s="435"/>
      <c r="T4" s="435"/>
    </row>
    <row r="5" spans="3:20" x14ac:dyDescent="0.25">
      <c r="Q5" s="31"/>
      <c r="R5" s="31"/>
      <c r="S5" s="31"/>
      <c r="T5" s="31"/>
    </row>
    <row r="6" spans="3:20" ht="45" customHeight="1" x14ac:dyDescent="0.25">
      <c r="C6" s="438" t="s">
        <v>602</v>
      </c>
      <c r="D6" s="438"/>
      <c r="E6" s="438"/>
      <c r="F6" s="438"/>
      <c r="G6" s="438"/>
      <c r="H6" s="438"/>
      <c r="I6" s="438"/>
      <c r="J6" s="438"/>
      <c r="K6" s="438"/>
      <c r="L6" s="438"/>
      <c r="M6" s="438"/>
      <c r="N6" s="438"/>
      <c r="O6" s="438"/>
      <c r="P6" s="438"/>
      <c r="Q6" s="438"/>
      <c r="R6" s="438"/>
      <c r="S6" s="438"/>
      <c r="T6" s="438"/>
    </row>
    <row r="7" spans="3:20" ht="16.5" thickBot="1" x14ac:dyDescent="0.3"/>
    <row r="8" spans="3:20" ht="77.25" customHeight="1" x14ac:dyDescent="0.25">
      <c r="C8" s="439" t="s">
        <v>131</v>
      </c>
      <c r="D8" s="441" t="s">
        <v>132</v>
      </c>
      <c r="E8" s="443" t="s">
        <v>140</v>
      </c>
      <c r="F8" s="439" t="s">
        <v>598</v>
      </c>
      <c r="G8" s="441"/>
      <c r="H8" s="441"/>
      <c r="I8" s="441"/>
      <c r="J8" s="443"/>
      <c r="K8" s="439" t="s">
        <v>301</v>
      </c>
      <c r="L8" s="441"/>
      <c r="M8" s="441"/>
      <c r="N8" s="441"/>
      <c r="O8" s="443"/>
      <c r="P8" s="439" t="s">
        <v>133</v>
      </c>
      <c r="Q8" s="441"/>
      <c r="R8" s="441"/>
      <c r="S8" s="441"/>
      <c r="T8" s="443"/>
    </row>
    <row r="9" spans="3:20" x14ac:dyDescent="0.25">
      <c r="C9" s="440"/>
      <c r="D9" s="442"/>
      <c r="E9" s="444"/>
      <c r="F9" s="440" t="s">
        <v>134</v>
      </c>
      <c r="G9" s="442" t="s">
        <v>135</v>
      </c>
      <c r="H9" s="442"/>
      <c r="I9" s="442"/>
      <c r="J9" s="444"/>
      <c r="K9" s="440" t="s">
        <v>134</v>
      </c>
      <c r="L9" s="442" t="s">
        <v>135</v>
      </c>
      <c r="M9" s="442"/>
      <c r="N9" s="442"/>
      <c r="O9" s="444"/>
      <c r="P9" s="440" t="s">
        <v>134</v>
      </c>
      <c r="Q9" s="442" t="s">
        <v>135</v>
      </c>
      <c r="R9" s="442"/>
      <c r="S9" s="442"/>
      <c r="T9" s="444"/>
    </row>
    <row r="10" spans="3:20" ht="108" customHeight="1" x14ac:dyDescent="0.25">
      <c r="C10" s="440"/>
      <c r="D10" s="442"/>
      <c r="E10" s="444"/>
      <c r="F10" s="440"/>
      <c r="G10" s="44" t="s">
        <v>136</v>
      </c>
      <c r="H10" s="44" t="s">
        <v>137</v>
      </c>
      <c r="I10" s="44" t="s">
        <v>138</v>
      </c>
      <c r="J10" s="118" t="s">
        <v>139</v>
      </c>
      <c r="K10" s="440"/>
      <c r="L10" s="44" t="s">
        <v>136</v>
      </c>
      <c r="M10" s="44" t="s">
        <v>137</v>
      </c>
      <c r="N10" s="44" t="s">
        <v>138</v>
      </c>
      <c r="O10" s="118" t="s">
        <v>139</v>
      </c>
      <c r="P10" s="440"/>
      <c r="Q10" s="44" t="s">
        <v>136</v>
      </c>
      <c r="R10" s="44" t="s">
        <v>137</v>
      </c>
      <c r="S10" s="44" t="s">
        <v>138</v>
      </c>
      <c r="T10" s="118" t="s">
        <v>139</v>
      </c>
    </row>
    <row r="11" spans="3:20" ht="31.5" x14ac:dyDescent="0.25">
      <c r="C11" s="124" t="s">
        <v>142</v>
      </c>
      <c r="D11" s="32" t="s">
        <v>599</v>
      </c>
      <c r="E11" s="125" t="s">
        <v>143</v>
      </c>
      <c r="F11" s="119">
        <f>G11+H11+I11+J11</f>
        <v>1977.3010507400002</v>
      </c>
      <c r="G11" s="37">
        <f>G12+G13+G14</f>
        <v>200.44039999999998</v>
      </c>
      <c r="H11" s="37">
        <f>H12+H13+H14</f>
        <v>1776.8606507400002</v>
      </c>
      <c r="I11" s="37">
        <f>I12+I13+I14</f>
        <v>0</v>
      </c>
      <c r="J11" s="120">
        <f>J12+J13+J14</f>
        <v>0</v>
      </c>
      <c r="K11" s="119">
        <f>L11+M11+N11+O11</f>
        <v>495.72476132000003</v>
      </c>
      <c r="L11" s="37">
        <f>L12+L13+L14</f>
        <v>80.606100000000012</v>
      </c>
      <c r="M11" s="37">
        <f>M12+M13+M14</f>
        <v>415.11866132</v>
      </c>
      <c r="N11" s="37">
        <f>N12+N13+N14</f>
        <v>0</v>
      </c>
      <c r="O11" s="120">
        <f>O12+O13+O14</f>
        <v>0</v>
      </c>
      <c r="P11" s="119">
        <f>Q11+R11+S11+T11</f>
        <v>467.07479000000001</v>
      </c>
      <c r="Q11" s="37">
        <f>Q12+Q13+Q14</f>
        <v>69.070899999999995</v>
      </c>
      <c r="R11" s="37">
        <f>R12+R13+R14</f>
        <v>398.00389000000001</v>
      </c>
      <c r="S11" s="37">
        <f>S12+S13+S14</f>
        <v>0</v>
      </c>
      <c r="T11" s="120">
        <f>T12+T13+T14</f>
        <v>0</v>
      </c>
    </row>
    <row r="12" spans="3:20" ht="31.5" x14ac:dyDescent="0.25">
      <c r="C12" s="124" t="s">
        <v>144</v>
      </c>
      <c r="D12" s="33" t="s">
        <v>145</v>
      </c>
      <c r="E12" s="125" t="s">
        <v>143</v>
      </c>
      <c r="F12" s="119">
        <f>G12+H12+I12+J12</f>
        <v>222.33029999999999</v>
      </c>
      <c r="G12" s="37">
        <f>'Отчет 3'!F15</f>
        <v>0</v>
      </c>
      <c r="H12" s="37">
        <f>'Отчет 3'!F14/1000</f>
        <v>222.33029999999999</v>
      </c>
      <c r="I12" s="37">
        <v>0</v>
      </c>
      <c r="J12" s="120">
        <v>0</v>
      </c>
      <c r="K12" s="119">
        <f>L12+M12+N12+O12</f>
        <v>55.385060000000003</v>
      </c>
      <c r="L12" s="37">
        <f>'Отчет 3'!G15</f>
        <v>0</v>
      </c>
      <c r="M12" s="37">
        <f>'Отчет 3'!G14/1000</f>
        <v>55.385060000000003</v>
      </c>
      <c r="N12" s="37">
        <v>0</v>
      </c>
      <c r="O12" s="120">
        <v>0</v>
      </c>
      <c r="P12" s="119">
        <f>Q12+R12+S12+T12</f>
        <v>55.385020000000004</v>
      </c>
      <c r="Q12" s="37">
        <v>0</v>
      </c>
      <c r="R12" s="37">
        <f>'Отчет 3'!H14/1000</f>
        <v>55.385020000000004</v>
      </c>
      <c r="S12" s="37">
        <v>0</v>
      </c>
      <c r="T12" s="120">
        <v>0</v>
      </c>
    </row>
    <row r="13" spans="3:20" ht="31.5" x14ac:dyDescent="0.25">
      <c r="C13" s="124" t="s">
        <v>146</v>
      </c>
      <c r="D13" s="33" t="s">
        <v>147</v>
      </c>
      <c r="E13" s="125" t="s">
        <v>143</v>
      </c>
      <c r="F13" s="119">
        <f>G13+H13+I13+J13</f>
        <v>1723.4687507400001</v>
      </c>
      <c r="G13" s="37">
        <f>'Отчет 3'!F35/1000</f>
        <v>200.44039999999998</v>
      </c>
      <c r="H13" s="37">
        <f>'Отчет 3'!F34/1000</f>
        <v>1523.0283507400002</v>
      </c>
      <c r="I13" s="37">
        <v>0</v>
      </c>
      <c r="J13" s="120">
        <v>0</v>
      </c>
      <c r="K13" s="119">
        <f>L13+M13+N13+O13</f>
        <v>432.46618632000002</v>
      </c>
      <c r="L13" s="37">
        <f>'Отчет 3'!G35/1000</f>
        <v>80.606100000000012</v>
      </c>
      <c r="M13" s="37">
        <f>'Отчет 3'!G34/1000</f>
        <v>351.86008631999999</v>
      </c>
      <c r="N13" s="37">
        <v>0</v>
      </c>
      <c r="O13" s="120">
        <v>0</v>
      </c>
      <c r="P13" s="119">
        <f>Q13+R13+S13+T13</f>
        <v>406.98757000000001</v>
      </c>
      <c r="Q13" s="37">
        <f>'Отчет 3'!H35/1000</f>
        <v>69.070899999999995</v>
      </c>
      <c r="R13" s="37">
        <f>'Отчет 3'!H34/1000</f>
        <v>337.91667000000001</v>
      </c>
      <c r="S13" s="37">
        <v>0</v>
      </c>
      <c r="T13" s="120">
        <v>0</v>
      </c>
    </row>
    <row r="14" spans="3:20" ht="79.5" thickBot="1" x14ac:dyDescent="0.3">
      <c r="C14" s="126" t="s">
        <v>148</v>
      </c>
      <c r="D14" s="127" t="s">
        <v>603</v>
      </c>
      <c r="E14" s="128" t="s">
        <v>143</v>
      </c>
      <c r="F14" s="121">
        <f>G14+H14+I14+J14</f>
        <v>31.501999999999999</v>
      </c>
      <c r="G14" s="122">
        <f>'Отчет 3'!F100</f>
        <v>0</v>
      </c>
      <c r="H14" s="122">
        <f>'Отчет 3'!F104/1000</f>
        <v>31.501999999999999</v>
      </c>
      <c r="I14" s="122">
        <v>0</v>
      </c>
      <c r="J14" s="123">
        <v>0</v>
      </c>
      <c r="K14" s="121">
        <f>L14+M14+N14+O14</f>
        <v>7.8735150000000003</v>
      </c>
      <c r="L14" s="122">
        <f>'Отчет 3'!G100</f>
        <v>0</v>
      </c>
      <c r="M14" s="122">
        <f>'Отчет 3'!G104/1000</f>
        <v>7.8735150000000003</v>
      </c>
      <c r="N14" s="122">
        <v>0</v>
      </c>
      <c r="O14" s="123">
        <v>0</v>
      </c>
      <c r="P14" s="121">
        <f>Q14+R14+S14+T14</f>
        <v>4.7021999999999995</v>
      </c>
      <c r="Q14" s="122">
        <v>0</v>
      </c>
      <c r="R14" s="122">
        <f>'Отчет 3'!H104/1000</f>
        <v>4.7021999999999995</v>
      </c>
      <c r="S14" s="122">
        <v>0</v>
      </c>
      <c r="T14" s="123">
        <v>0</v>
      </c>
    </row>
    <row r="19" spans="4:20" s="191" customFormat="1" ht="31.5" customHeight="1" x14ac:dyDescent="0.25">
      <c r="D19" s="436" t="s">
        <v>302</v>
      </c>
      <c r="E19" s="436"/>
      <c r="F19" s="192"/>
      <c r="G19" s="192"/>
      <c r="M19" s="193"/>
      <c r="R19" s="437" t="s">
        <v>303</v>
      </c>
      <c r="S19" s="437"/>
      <c r="T19" s="437"/>
    </row>
    <row r="20" spans="4:20" s="191" customFormat="1" ht="31.5" customHeight="1" x14ac:dyDescent="0.25">
      <c r="D20" s="194"/>
      <c r="E20" s="194"/>
      <c r="F20" s="192"/>
      <c r="G20" s="192"/>
      <c r="J20" s="195"/>
      <c r="K20" s="195"/>
      <c r="L20" s="195"/>
      <c r="M20" s="193"/>
    </row>
    <row r="21" spans="4:20" s="196" customFormat="1" ht="18.75" x14ac:dyDescent="0.3">
      <c r="F21" s="197"/>
      <c r="G21" s="197"/>
      <c r="K21" s="198"/>
      <c r="L21" s="198"/>
      <c r="M21" s="199"/>
    </row>
    <row r="22" spans="4:20" s="200" customFormat="1" ht="18.75" x14ac:dyDescent="0.3">
      <c r="D22" s="436" t="s">
        <v>304</v>
      </c>
      <c r="E22" s="436"/>
      <c r="F22" s="201"/>
      <c r="G22" s="201"/>
      <c r="M22" s="193"/>
      <c r="R22" s="437" t="s">
        <v>305</v>
      </c>
      <c r="S22" s="437"/>
      <c r="T22" s="437"/>
    </row>
    <row r="33" spans="4:4" x14ac:dyDescent="0.25">
      <c r="D33" s="364">
        <v>1651230731.4200001</v>
      </c>
    </row>
  </sheetData>
  <sheetProtection formatCells="0" formatColumns="0" formatRows="0" insertColumns="0" insertRows="0" insertHyperlinks="0" deleteColumns="0" deleteRows="0"/>
  <mergeCells count="19">
    <mergeCell ref="Q9:T9"/>
    <mergeCell ref="F8:J8"/>
    <mergeCell ref="K8:O8"/>
    <mergeCell ref="O3:T3"/>
    <mergeCell ref="O4:T4"/>
    <mergeCell ref="D19:E19"/>
    <mergeCell ref="R19:T19"/>
    <mergeCell ref="D22:E22"/>
    <mergeCell ref="R22:T22"/>
    <mergeCell ref="C6:T6"/>
    <mergeCell ref="C8:C10"/>
    <mergeCell ref="D8:D10"/>
    <mergeCell ref="E8:E10"/>
    <mergeCell ref="P8:T8"/>
    <mergeCell ref="F9:F10"/>
    <mergeCell ref="G9:J9"/>
    <mergeCell ref="K9:K10"/>
    <mergeCell ref="L9:O9"/>
    <mergeCell ref="P9:P10"/>
  </mergeCells>
  <printOptions horizontalCentered="1"/>
  <pageMargins left="0.31496062992125984" right="0.11811023622047245" top="0.15748031496062992" bottom="0.15748031496062992" header="0.31496062992125984" footer="0.31496062992125984"/>
  <pageSetup paperSize="9" scale="5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R116"/>
  <sheetViews>
    <sheetView view="pageBreakPreview" zoomScale="85" zoomScaleNormal="85" zoomScaleSheetLayoutView="85" workbookViewId="0">
      <pane xSplit="5" ySplit="8" topLeftCell="F9" activePane="bottomRight" state="frozen"/>
      <selection pane="topRight" activeCell="F1" sqref="F1"/>
      <selection pane="bottomLeft" activeCell="A9" sqref="A9"/>
      <selection pane="bottomRight" activeCell="I9" sqref="I9"/>
    </sheetView>
  </sheetViews>
  <sheetFormatPr defaultColWidth="9.140625" defaultRowHeight="15.75" x14ac:dyDescent="0.25"/>
  <cols>
    <col min="1" max="1" width="9.140625" style="35"/>
    <col min="2" max="2" width="0.85546875" style="35" customWidth="1"/>
    <col min="3" max="3" width="8.28515625" style="35" customWidth="1"/>
    <col min="4" max="4" width="35.7109375" style="35" customWidth="1"/>
    <col min="5" max="5" width="32.85546875" style="35" customWidth="1"/>
    <col min="6" max="6" width="30.28515625" style="36" customWidth="1"/>
    <col min="7" max="7" width="27.28515625" style="36" customWidth="1"/>
    <col min="8" max="8" width="30.28515625" style="35" customWidth="1"/>
    <col min="9" max="9" width="61" style="35" customWidth="1"/>
    <col min="10" max="10" width="11.140625" style="76" customWidth="1"/>
    <col min="11" max="11" width="11" style="76" customWidth="1"/>
    <col min="12" max="12" width="11.140625" style="77" customWidth="1"/>
    <col min="13" max="13" width="1.140625" style="35" customWidth="1"/>
    <col min="14" max="14" width="9.140625" style="35"/>
    <col min="15" max="15" width="25.28515625" style="366" customWidth="1"/>
    <col min="16" max="16" width="21.28515625" style="35" customWidth="1"/>
    <col min="17" max="16384" width="9.140625" style="35"/>
  </cols>
  <sheetData>
    <row r="1" spans="3:18" ht="30" customHeight="1" x14ac:dyDescent="0.3">
      <c r="I1" s="496" t="s">
        <v>622</v>
      </c>
      <c r="J1" s="496"/>
      <c r="K1" s="496"/>
      <c r="L1" s="496"/>
    </row>
    <row r="2" spans="3:18" ht="30" customHeight="1" x14ac:dyDescent="0.3">
      <c r="E2" s="53"/>
      <c r="F2" s="399"/>
      <c r="G2" s="399"/>
      <c r="I2" s="508" t="s">
        <v>594</v>
      </c>
      <c r="J2" s="508"/>
      <c r="K2" s="508"/>
      <c r="L2" s="508"/>
    </row>
    <row r="4" spans="3:18" s="53" customFormat="1" ht="60" customHeight="1" x14ac:dyDescent="0.25">
      <c r="C4" s="428" t="s">
        <v>593</v>
      </c>
      <c r="D4" s="428"/>
      <c r="E4" s="428"/>
      <c r="F4" s="428"/>
      <c r="G4" s="428"/>
      <c r="H4" s="428"/>
      <c r="I4" s="428"/>
      <c r="J4" s="428"/>
      <c r="K4" s="428"/>
      <c r="L4" s="428"/>
      <c r="O4" s="367"/>
    </row>
    <row r="5" spans="3:18" ht="15" customHeight="1" x14ac:dyDescent="0.25">
      <c r="D5" s="38"/>
      <c r="E5" s="38"/>
      <c r="F5" s="38"/>
      <c r="G5" s="38"/>
      <c r="H5" s="38"/>
      <c r="O5" s="366">
        <f>O8*1000</f>
        <v>0</v>
      </c>
    </row>
    <row r="6" spans="3:18" s="41" customFormat="1" ht="18.75" customHeight="1" x14ac:dyDescent="0.25">
      <c r="C6" s="494" t="s">
        <v>0</v>
      </c>
      <c r="D6" s="494" t="s">
        <v>16</v>
      </c>
      <c r="E6" s="494" t="s">
        <v>17</v>
      </c>
      <c r="F6" s="504" t="s">
        <v>472</v>
      </c>
      <c r="G6" s="504" t="s">
        <v>19</v>
      </c>
      <c r="H6" s="494" t="s">
        <v>21</v>
      </c>
      <c r="I6" s="425" t="s">
        <v>176</v>
      </c>
      <c r="J6" s="497" t="s">
        <v>24</v>
      </c>
      <c r="K6" s="498"/>
      <c r="L6" s="499"/>
      <c r="O6" s="368"/>
    </row>
    <row r="7" spans="3:18" s="41" customFormat="1" ht="18.75" customHeight="1" x14ac:dyDescent="0.25">
      <c r="C7" s="494"/>
      <c r="D7" s="494"/>
      <c r="E7" s="494"/>
      <c r="F7" s="504"/>
      <c r="G7" s="504"/>
      <c r="H7" s="494"/>
      <c r="I7" s="425"/>
      <c r="J7" s="501" t="s">
        <v>187</v>
      </c>
      <c r="K7" s="501"/>
      <c r="L7" s="502" t="s">
        <v>175</v>
      </c>
      <c r="O7" s="368"/>
    </row>
    <row r="8" spans="3:18" s="41" customFormat="1" ht="65.25" customHeight="1" thickBot="1" x14ac:dyDescent="0.3">
      <c r="C8" s="495"/>
      <c r="D8" s="495"/>
      <c r="E8" s="495"/>
      <c r="F8" s="505"/>
      <c r="G8" s="505"/>
      <c r="H8" s="495"/>
      <c r="I8" s="500"/>
      <c r="J8" s="115" t="s">
        <v>22</v>
      </c>
      <c r="K8" s="115" t="s">
        <v>23</v>
      </c>
      <c r="L8" s="503"/>
      <c r="O8" s="368">
        <f>F13-O9</f>
        <v>0</v>
      </c>
    </row>
    <row r="9" spans="3:18" ht="41.25" customHeight="1" x14ac:dyDescent="0.25">
      <c r="C9" s="488">
        <v>1</v>
      </c>
      <c r="D9" s="479" t="s">
        <v>599</v>
      </c>
      <c r="E9" s="45" t="s">
        <v>26</v>
      </c>
      <c r="F9" s="402">
        <f>F14+F34+F99</f>
        <v>1776860.6507400002</v>
      </c>
      <c r="G9" s="402">
        <f t="shared" ref="G9:H9" si="0">G14+G34+G99</f>
        <v>415118.66132000001</v>
      </c>
      <c r="H9" s="402">
        <f t="shared" si="0"/>
        <v>398003.89</v>
      </c>
      <c r="I9" s="79" t="s">
        <v>174</v>
      </c>
      <c r="J9" s="389">
        <v>25</v>
      </c>
      <c r="K9" s="408">
        <f>'Отчет 1'!H8</f>
        <v>24</v>
      </c>
      <c r="L9" s="409">
        <f>K9*100/J9</f>
        <v>96</v>
      </c>
      <c r="O9" s="366">
        <f>Документ!I9/1000</f>
        <v>1977301.0507400001</v>
      </c>
      <c r="P9" s="366">
        <f>Документ!J9/1000</f>
        <v>495724.76131999999</v>
      </c>
      <c r="Q9" s="366"/>
      <c r="R9" s="366"/>
    </row>
    <row r="10" spans="3:18" ht="57" customHeight="1" x14ac:dyDescent="0.25">
      <c r="C10" s="489"/>
      <c r="D10" s="480"/>
      <c r="E10" s="42" t="s">
        <v>25</v>
      </c>
      <c r="F10" s="39">
        <f t="shared" ref="F10" si="1">F15+F35+F100</f>
        <v>200440.4</v>
      </c>
      <c r="G10" s="39">
        <f t="shared" ref="G10:H10" si="2">G15+G35+G100</f>
        <v>80606.100000000006</v>
      </c>
      <c r="H10" s="39">
        <f t="shared" si="2"/>
        <v>69070.899999999994</v>
      </c>
      <c r="I10" s="81" t="s">
        <v>149</v>
      </c>
      <c r="J10" s="390">
        <v>521</v>
      </c>
      <c r="K10" s="423">
        <f>'Отчет 1'!H9</f>
        <v>119</v>
      </c>
      <c r="L10" s="409">
        <f t="shared" ref="L10:L11" si="3">K10*100/J10</f>
        <v>22.840690978886755</v>
      </c>
      <c r="O10" s="366">
        <f>'[1]Лист1 (2)'!$H$101/1000</f>
        <v>1949895.7507400003</v>
      </c>
    </row>
    <row r="11" spans="3:18" ht="69.75" customHeight="1" x14ac:dyDescent="0.25">
      <c r="C11" s="489"/>
      <c r="D11" s="480"/>
      <c r="E11" s="42" t="s">
        <v>27</v>
      </c>
      <c r="F11" s="414">
        <v>0</v>
      </c>
      <c r="G11" s="414">
        <v>0</v>
      </c>
      <c r="H11" s="414">
        <v>0</v>
      </c>
      <c r="I11" s="84" t="s">
        <v>150</v>
      </c>
      <c r="J11" s="390">
        <v>100</v>
      </c>
      <c r="K11" s="602">
        <f>'Отчет 1'!H10</f>
        <v>100.8</v>
      </c>
      <c r="L11" s="409">
        <f t="shared" si="3"/>
        <v>100.8</v>
      </c>
      <c r="O11" s="366">
        <f>O9-O10</f>
        <v>27405.299999999814</v>
      </c>
    </row>
    <row r="12" spans="3:18" x14ac:dyDescent="0.25">
      <c r="C12" s="489"/>
      <c r="D12" s="480"/>
      <c r="E12" s="17" t="s">
        <v>34</v>
      </c>
      <c r="F12" s="414">
        <v>0</v>
      </c>
      <c r="G12" s="414">
        <v>0</v>
      </c>
      <c r="H12" s="414">
        <v>0</v>
      </c>
      <c r="I12" s="85"/>
      <c r="J12" s="86"/>
      <c r="K12" s="86"/>
      <c r="L12" s="83"/>
      <c r="O12" s="366">
        <f>Документ!I67/1000</f>
        <v>8267.2739999999994</v>
      </c>
    </row>
    <row r="13" spans="3:18" ht="16.5" thickBot="1" x14ac:dyDescent="0.3">
      <c r="C13" s="490"/>
      <c r="D13" s="481"/>
      <c r="E13" s="46" t="s">
        <v>29</v>
      </c>
      <c r="F13" s="47">
        <f>F9+F10</f>
        <v>1977301.0507400001</v>
      </c>
      <c r="G13" s="47">
        <f t="shared" ref="G13:H13" si="4">G9+G10</f>
        <v>495724.76132000005</v>
      </c>
      <c r="H13" s="47">
        <f t="shared" si="4"/>
        <v>467074.79000000004</v>
      </c>
      <c r="I13" s="87"/>
      <c r="J13" s="88"/>
      <c r="K13" s="88"/>
      <c r="L13" s="89"/>
      <c r="O13" s="366">
        <f>Документ!I58/1000</f>
        <v>19138.026000000002</v>
      </c>
    </row>
    <row r="14" spans="3:18" x14ac:dyDescent="0.25">
      <c r="C14" s="488" t="s">
        <v>39</v>
      </c>
      <c r="D14" s="479" t="s">
        <v>1</v>
      </c>
      <c r="E14" s="49" t="s">
        <v>26</v>
      </c>
      <c r="F14" s="402">
        <f>F19+F24+F29</f>
        <v>222330.3</v>
      </c>
      <c r="G14" s="402">
        <f t="shared" ref="G14:H14" si="5">G19+G24+G29</f>
        <v>55385.060000000005</v>
      </c>
      <c r="H14" s="402">
        <f t="shared" si="5"/>
        <v>55385.020000000004</v>
      </c>
      <c r="I14" s="90"/>
      <c r="J14" s="91"/>
      <c r="K14" s="91"/>
      <c r="L14" s="80"/>
    </row>
    <row r="15" spans="3:18" x14ac:dyDescent="0.25">
      <c r="C15" s="489"/>
      <c r="D15" s="480"/>
      <c r="E15" s="17" t="s">
        <v>25</v>
      </c>
      <c r="F15" s="54">
        <v>0</v>
      </c>
      <c r="G15" s="54">
        <v>0</v>
      </c>
      <c r="H15" s="54">
        <v>0</v>
      </c>
      <c r="I15" s="85"/>
      <c r="J15" s="86"/>
      <c r="K15" s="86"/>
      <c r="L15" s="83"/>
    </row>
    <row r="16" spans="3:18" x14ac:dyDescent="0.25">
      <c r="C16" s="489"/>
      <c r="D16" s="480"/>
      <c r="E16" s="17" t="s">
        <v>27</v>
      </c>
      <c r="F16" s="54">
        <v>0</v>
      </c>
      <c r="G16" s="54">
        <v>0</v>
      </c>
      <c r="H16" s="54">
        <v>0</v>
      </c>
      <c r="I16" s="85"/>
      <c r="J16" s="86"/>
      <c r="K16" s="86"/>
      <c r="L16" s="83"/>
      <c r="O16" s="366">
        <f>313049.06459</f>
        <v>313049.06459000002</v>
      </c>
    </row>
    <row r="17" spans="3:15" x14ac:dyDescent="0.25">
      <c r="C17" s="489"/>
      <c r="D17" s="480"/>
      <c r="E17" s="17" t="s">
        <v>34</v>
      </c>
      <c r="F17" s="54">
        <v>0</v>
      </c>
      <c r="G17" s="54">
        <v>0</v>
      </c>
      <c r="H17" s="54">
        <v>0</v>
      </c>
      <c r="I17" s="85"/>
      <c r="J17" s="86"/>
      <c r="K17" s="86"/>
      <c r="L17" s="83"/>
      <c r="O17" s="366">
        <f>H13-O16</f>
        <v>154025.72541000001</v>
      </c>
    </row>
    <row r="18" spans="3:15" ht="16.5" thickBot="1" x14ac:dyDescent="0.3">
      <c r="C18" s="490"/>
      <c r="D18" s="481"/>
      <c r="E18" s="46" t="s">
        <v>29</v>
      </c>
      <c r="F18" s="47">
        <f>F23+F28+F33</f>
        <v>222330.3</v>
      </c>
      <c r="G18" s="47">
        <f t="shared" ref="G18:H18" si="6">G23+G28+G33</f>
        <v>55385.060000000005</v>
      </c>
      <c r="H18" s="47">
        <f t="shared" si="6"/>
        <v>55385.020000000004</v>
      </c>
      <c r="I18" s="92"/>
      <c r="J18" s="88"/>
      <c r="K18" s="88"/>
      <c r="L18" s="89"/>
      <c r="O18" s="366">
        <f>473856.47187</f>
        <v>473856.47187000001</v>
      </c>
    </row>
    <row r="19" spans="3:15" x14ac:dyDescent="0.25">
      <c r="C19" s="488" t="s">
        <v>40</v>
      </c>
      <c r="D19" s="474" t="s">
        <v>2</v>
      </c>
      <c r="E19" s="49" t="s">
        <v>26</v>
      </c>
      <c r="F19" s="330">
        <f>Документ!I12/1000</f>
        <v>58337</v>
      </c>
      <c r="G19" s="330">
        <f>Документ!J12/1000</f>
        <v>15008.15</v>
      </c>
      <c r="H19" s="330">
        <f>G19</f>
        <v>15008.15</v>
      </c>
      <c r="I19" s="466" t="s">
        <v>609</v>
      </c>
      <c r="J19" s="457">
        <v>755</v>
      </c>
      <c r="K19" s="509">
        <v>660</v>
      </c>
      <c r="L19" s="460">
        <f>K19*100/J19</f>
        <v>87.41721854304636</v>
      </c>
      <c r="O19" s="398">
        <f>O18-H13</f>
        <v>6781.6818699999712</v>
      </c>
    </row>
    <row r="20" spans="3:15" x14ac:dyDescent="0.25">
      <c r="C20" s="489"/>
      <c r="D20" s="475"/>
      <c r="E20" s="17" t="s">
        <v>25</v>
      </c>
      <c r="F20" s="54">
        <v>0</v>
      </c>
      <c r="G20" s="54">
        <v>0</v>
      </c>
      <c r="H20" s="54">
        <v>0</v>
      </c>
      <c r="I20" s="455"/>
      <c r="J20" s="458"/>
      <c r="K20" s="446"/>
      <c r="L20" s="461"/>
      <c r="O20" s="366">
        <f>O19-350-323.9-5726.4-88.182-293</f>
        <v>0.19986999997195198</v>
      </c>
    </row>
    <row r="21" spans="3:15" x14ac:dyDescent="0.25">
      <c r="C21" s="489"/>
      <c r="D21" s="475"/>
      <c r="E21" s="17" t="s">
        <v>27</v>
      </c>
      <c r="F21" s="54">
        <v>0</v>
      </c>
      <c r="G21" s="54">
        <v>0</v>
      </c>
      <c r="H21" s="54">
        <v>0</v>
      </c>
      <c r="I21" s="455"/>
      <c r="J21" s="458"/>
      <c r="K21" s="446"/>
      <c r="L21" s="461"/>
    </row>
    <row r="22" spans="3:15" x14ac:dyDescent="0.25">
      <c r="C22" s="489"/>
      <c r="D22" s="475"/>
      <c r="E22" s="17" t="s">
        <v>34</v>
      </c>
      <c r="F22" s="54">
        <v>0</v>
      </c>
      <c r="G22" s="54">
        <v>0</v>
      </c>
      <c r="H22" s="54">
        <v>0</v>
      </c>
      <c r="I22" s="455"/>
      <c r="J22" s="458"/>
      <c r="K22" s="446"/>
      <c r="L22" s="461"/>
    </row>
    <row r="23" spans="3:15" ht="16.5" thickBot="1" x14ac:dyDescent="0.3">
      <c r="C23" s="490"/>
      <c r="D23" s="476"/>
      <c r="E23" s="51" t="s">
        <v>29</v>
      </c>
      <c r="F23" s="47">
        <f>F19+F20+F21+F22</f>
        <v>58337</v>
      </c>
      <c r="G23" s="47">
        <f>G19+G20+G21+G22</f>
        <v>15008.15</v>
      </c>
      <c r="H23" s="47">
        <f>G23</f>
        <v>15008.15</v>
      </c>
      <c r="I23" s="456"/>
      <c r="J23" s="459"/>
      <c r="K23" s="447"/>
      <c r="L23" s="462"/>
    </row>
    <row r="24" spans="3:15" x14ac:dyDescent="0.25">
      <c r="C24" s="488" t="s">
        <v>41</v>
      </c>
      <c r="D24" s="474" t="s">
        <v>13</v>
      </c>
      <c r="E24" s="49" t="s">
        <v>26</v>
      </c>
      <c r="F24" s="330">
        <f>Документ!I24/1000</f>
        <v>158271.9</v>
      </c>
      <c r="G24" s="330">
        <f>Документ!J24/1000</f>
        <v>38950.47</v>
      </c>
      <c r="H24" s="330">
        <f>G24</f>
        <v>38950.47</v>
      </c>
      <c r="I24" s="466" t="s">
        <v>596</v>
      </c>
      <c r="J24" s="457">
        <v>1107</v>
      </c>
      <c r="K24" s="445">
        <v>1183</v>
      </c>
      <c r="L24" s="460">
        <f>K24*100/J24</f>
        <v>106.86540198735321</v>
      </c>
    </row>
    <row r="25" spans="3:15" x14ac:dyDescent="0.25">
      <c r="C25" s="489"/>
      <c r="D25" s="475"/>
      <c r="E25" s="17" t="s">
        <v>25</v>
      </c>
      <c r="F25" s="54">
        <v>0</v>
      </c>
      <c r="G25" s="54">
        <v>0</v>
      </c>
      <c r="H25" s="54">
        <v>0</v>
      </c>
      <c r="I25" s="455"/>
      <c r="J25" s="458"/>
      <c r="K25" s="446"/>
      <c r="L25" s="461"/>
    </row>
    <row r="26" spans="3:15" x14ac:dyDescent="0.25">
      <c r="C26" s="489"/>
      <c r="D26" s="475"/>
      <c r="E26" s="17" t="s">
        <v>27</v>
      </c>
      <c r="F26" s="54">
        <v>0</v>
      </c>
      <c r="G26" s="54">
        <v>0</v>
      </c>
      <c r="H26" s="54">
        <v>0</v>
      </c>
      <c r="I26" s="455"/>
      <c r="J26" s="458"/>
      <c r="K26" s="446"/>
      <c r="L26" s="461"/>
    </row>
    <row r="27" spans="3:15" x14ac:dyDescent="0.25">
      <c r="C27" s="489"/>
      <c r="D27" s="475"/>
      <c r="E27" s="17" t="s">
        <v>34</v>
      </c>
      <c r="F27" s="54">
        <v>0</v>
      </c>
      <c r="G27" s="54">
        <v>0</v>
      </c>
      <c r="H27" s="54">
        <v>0</v>
      </c>
      <c r="I27" s="455"/>
      <c r="J27" s="458"/>
      <c r="K27" s="446"/>
      <c r="L27" s="461"/>
    </row>
    <row r="28" spans="3:15" ht="16.5" thickBot="1" x14ac:dyDescent="0.3">
      <c r="C28" s="490"/>
      <c r="D28" s="476"/>
      <c r="E28" s="51" t="s">
        <v>29</v>
      </c>
      <c r="F28" s="47">
        <f>F24</f>
        <v>158271.9</v>
      </c>
      <c r="G28" s="47">
        <f>G24</f>
        <v>38950.47</v>
      </c>
      <c r="H28" s="47">
        <f>G28</f>
        <v>38950.47</v>
      </c>
      <c r="I28" s="456"/>
      <c r="J28" s="459"/>
      <c r="K28" s="447"/>
      <c r="L28" s="462"/>
    </row>
    <row r="29" spans="3:15" ht="15.75" customHeight="1" x14ac:dyDescent="0.25">
      <c r="C29" s="488" t="s">
        <v>42</v>
      </c>
      <c r="D29" s="474" t="s">
        <v>3</v>
      </c>
      <c r="E29" s="49" t="s">
        <v>26</v>
      </c>
      <c r="F29" s="330">
        <f>Документ!I30/1000</f>
        <v>5721.4</v>
      </c>
      <c r="G29" s="330">
        <f>Документ!J30/1000</f>
        <v>1426.44</v>
      </c>
      <c r="H29" s="330">
        <v>1426.4</v>
      </c>
      <c r="I29" s="510" t="s">
        <v>597</v>
      </c>
      <c r="J29" s="513">
        <v>235</v>
      </c>
      <c r="K29" s="513">
        <v>0</v>
      </c>
      <c r="L29" s="516">
        <v>0</v>
      </c>
    </row>
    <row r="30" spans="3:15" x14ac:dyDescent="0.25">
      <c r="C30" s="489"/>
      <c r="D30" s="475"/>
      <c r="E30" s="17" t="s">
        <v>25</v>
      </c>
      <c r="F30" s="54">
        <v>0</v>
      </c>
      <c r="G30" s="54">
        <v>0</v>
      </c>
      <c r="H30" s="54">
        <v>0</v>
      </c>
      <c r="I30" s="511"/>
      <c r="J30" s="514"/>
      <c r="K30" s="514"/>
      <c r="L30" s="517"/>
    </row>
    <row r="31" spans="3:15" ht="49.5" customHeight="1" x14ac:dyDescent="0.25">
      <c r="C31" s="489"/>
      <c r="D31" s="475"/>
      <c r="E31" s="17" t="s">
        <v>27</v>
      </c>
      <c r="F31" s="54">
        <v>0</v>
      </c>
      <c r="G31" s="54">
        <v>0</v>
      </c>
      <c r="H31" s="54">
        <v>0</v>
      </c>
      <c r="I31" s="512"/>
      <c r="J31" s="515"/>
      <c r="K31" s="515"/>
      <c r="L31" s="518"/>
    </row>
    <row r="32" spans="3:15" x14ac:dyDescent="0.25">
      <c r="C32" s="489"/>
      <c r="D32" s="475"/>
      <c r="E32" s="17" t="s">
        <v>34</v>
      </c>
      <c r="F32" s="54">
        <v>0</v>
      </c>
      <c r="G32" s="54">
        <v>0</v>
      </c>
      <c r="H32" s="54">
        <v>0</v>
      </c>
      <c r="I32" s="519" t="s">
        <v>595</v>
      </c>
      <c r="J32" s="521">
        <v>500</v>
      </c>
      <c r="K32" s="521">
        <v>180</v>
      </c>
      <c r="L32" s="523">
        <f>K32*100/J32</f>
        <v>36</v>
      </c>
    </row>
    <row r="33" spans="3:12" ht="39" customHeight="1" thickBot="1" x14ac:dyDescent="0.3">
      <c r="C33" s="490"/>
      <c r="D33" s="476"/>
      <c r="E33" s="51" t="s">
        <v>29</v>
      </c>
      <c r="F33" s="47">
        <f>F29</f>
        <v>5721.4</v>
      </c>
      <c r="G33" s="47">
        <f t="shared" ref="G33:H33" si="7">G29</f>
        <v>1426.44</v>
      </c>
      <c r="H33" s="47">
        <f t="shared" si="7"/>
        <v>1426.4</v>
      </c>
      <c r="I33" s="520"/>
      <c r="J33" s="522"/>
      <c r="K33" s="522"/>
      <c r="L33" s="524"/>
    </row>
    <row r="34" spans="3:12" x14ac:dyDescent="0.25">
      <c r="C34" s="491" t="s">
        <v>43</v>
      </c>
      <c r="D34" s="479" t="s">
        <v>4</v>
      </c>
      <c r="E34" s="394" t="s">
        <v>26</v>
      </c>
      <c r="F34" s="402">
        <f>F39+F44+F49+F54+F59+F64+F69+F74+F79+F84+F89+F94</f>
        <v>1523028.3507400001</v>
      </c>
      <c r="G34" s="402">
        <f t="shared" ref="G34:H34" si="8">G39+G44+G49+G54+G59+G64+G69+G74+G79+G84+G89+G94</f>
        <v>351860.08632</v>
      </c>
      <c r="H34" s="402">
        <f t="shared" si="8"/>
        <v>337916.67</v>
      </c>
      <c r="I34" s="90"/>
      <c r="J34" s="91"/>
      <c r="K34" s="91"/>
      <c r="L34" s="80"/>
    </row>
    <row r="35" spans="3:12" x14ac:dyDescent="0.25">
      <c r="C35" s="492"/>
      <c r="D35" s="480"/>
      <c r="E35" s="395" t="s">
        <v>25</v>
      </c>
      <c r="F35" s="39">
        <f>F40+F45+F50+F55+F60+F65+F70+F75+F80+F85+F90+F95</f>
        <v>200440.4</v>
      </c>
      <c r="G35" s="39">
        <f t="shared" ref="G35:H35" si="9">G40+G45+G50+G55+G60+G65+G70+G75+G80+G85+G90+G95</f>
        <v>80606.100000000006</v>
      </c>
      <c r="H35" s="39">
        <f t="shared" si="9"/>
        <v>69070.899999999994</v>
      </c>
      <c r="I35" s="85"/>
      <c r="J35" s="86"/>
      <c r="K35" s="86"/>
      <c r="L35" s="83"/>
    </row>
    <row r="36" spans="3:12" x14ac:dyDescent="0.25">
      <c r="C36" s="492"/>
      <c r="D36" s="480"/>
      <c r="E36" s="395" t="s">
        <v>27</v>
      </c>
      <c r="F36" s="414">
        <v>0</v>
      </c>
      <c r="G36" s="414">
        <v>0</v>
      </c>
      <c r="H36" s="414">
        <v>0</v>
      </c>
      <c r="I36" s="85"/>
      <c r="J36" s="86"/>
      <c r="K36" s="86"/>
      <c r="L36" s="83"/>
    </row>
    <row r="37" spans="3:12" x14ac:dyDescent="0.25">
      <c r="C37" s="492"/>
      <c r="D37" s="480"/>
      <c r="E37" s="395" t="s">
        <v>34</v>
      </c>
      <c r="F37" s="414">
        <v>0</v>
      </c>
      <c r="G37" s="414">
        <v>0</v>
      </c>
      <c r="H37" s="414">
        <v>0</v>
      </c>
      <c r="I37" s="85"/>
      <c r="J37" s="86"/>
      <c r="K37" s="86"/>
      <c r="L37" s="83"/>
    </row>
    <row r="38" spans="3:12" ht="16.5" thickBot="1" x14ac:dyDescent="0.3">
      <c r="C38" s="493"/>
      <c r="D38" s="481"/>
      <c r="E38" s="396" t="s">
        <v>29</v>
      </c>
      <c r="F38" s="47">
        <f>F34+F35</f>
        <v>1723468.75074</v>
      </c>
      <c r="G38" s="47">
        <f t="shared" ref="G38:H38" si="10">G34+G35</f>
        <v>432466.18631999998</v>
      </c>
      <c r="H38" s="47">
        <f t="shared" si="10"/>
        <v>406987.56999999995</v>
      </c>
      <c r="I38" s="87"/>
      <c r="J38" s="59"/>
      <c r="K38" s="88"/>
      <c r="L38" s="89"/>
    </row>
    <row r="39" spans="3:12" ht="31.5" x14ac:dyDescent="0.25">
      <c r="C39" s="471" t="s">
        <v>44</v>
      </c>
      <c r="D39" s="474" t="s">
        <v>5</v>
      </c>
      <c r="E39" s="49" t="s">
        <v>26</v>
      </c>
      <c r="F39" s="330">
        <f>Документ!I57/1000</f>
        <v>19138.026000000002</v>
      </c>
      <c r="G39" s="330">
        <f>Документ!J57/1000</f>
        <v>7982.3864999999996</v>
      </c>
      <c r="H39" s="330">
        <v>0</v>
      </c>
      <c r="I39" s="102" t="s">
        <v>152</v>
      </c>
      <c r="J39" s="389">
        <v>52.9</v>
      </c>
      <c r="K39" s="389">
        <v>3.5</v>
      </c>
      <c r="L39" s="421">
        <f>K39*100/J39</f>
        <v>6.616257088846881</v>
      </c>
    </row>
    <row r="40" spans="3:12" ht="47.25" x14ac:dyDescent="0.25">
      <c r="C40" s="472"/>
      <c r="D40" s="475"/>
      <c r="E40" s="17" t="s">
        <v>25</v>
      </c>
      <c r="F40" s="54">
        <v>0</v>
      </c>
      <c r="G40" s="54">
        <v>0</v>
      </c>
      <c r="H40" s="54">
        <v>0</v>
      </c>
      <c r="I40" s="103" t="s">
        <v>153</v>
      </c>
      <c r="J40" s="390">
        <v>8</v>
      </c>
      <c r="K40" s="390">
        <v>2</v>
      </c>
      <c r="L40" s="409">
        <f t="shared" ref="L40:L41" si="11">K40*100/J40</f>
        <v>25</v>
      </c>
    </row>
    <row r="41" spans="3:12" ht="56.25" customHeight="1" x14ac:dyDescent="0.25">
      <c r="C41" s="472"/>
      <c r="D41" s="475"/>
      <c r="E41" s="17" t="s">
        <v>27</v>
      </c>
      <c r="F41" s="54">
        <v>0</v>
      </c>
      <c r="G41" s="54">
        <v>0</v>
      </c>
      <c r="H41" s="54">
        <v>0</v>
      </c>
      <c r="I41" s="84" t="s">
        <v>154</v>
      </c>
      <c r="J41" s="390">
        <v>40</v>
      </c>
      <c r="K41" s="390">
        <v>20</v>
      </c>
      <c r="L41" s="422">
        <f t="shared" si="11"/>
        <v>50</v>
      </c>
    </row>
    <row r="42" spans="3:12" x14ac:dyDescent="0.25">
      <c r="C42" s="472"/>
      <c r="D42" s="475"/>
      <c r="E42" s="17" t="s">
        <v>34</v>
      </c>
      <c r="F42" s="54">
        <v>0</v>
      </c>
      <c r="G42" s="54">
        <v>0</v>
      </c>
      <c r="H42" s="54">
        <v>0</v>
      </c>
      <c r="I42" s="85"/>
      <c r="J42" s="86"/>
      <c r="K42" s="86"/>
      <c r="L42" s="83"/>
    </row>
    <row r="43" spans="3:12" ht="16.5" thickBot="1" x14ac:dyDescent="0.3">
      <c r="C43" s="473"/>
      <c r="D43" s="476"/>
      <c r="E43" s="51" t="s">
        <v>29</v>
      </c>
      <c r="F43" s="47">
        <f>SUM(F39:F42)</f>
        <v>19138.026000000002</v>
      </c>
      <c r="G43" s="47">
        <f t="shared" ref="G43:H43" si="12">SUM(G39:G42)</f>
        <v>7982.3864999999996</v>
      </c>
      <c r="H43" s="47">
        <f t="shared" si="12"/>
        <v>0</v>
      </c>
      <c r="I43" s="92"/>
      <c r="J43" s="88"/>
      <c r="K43" s="88"/>
      <c r="L43" s="89"/>
    </row>
    <row r="44" spans="3:12" x14ac:dyDescent="0.25">
      <c r="C44" s="471" t="s">
        <v>45</v>
      </c>
      <c r="D44" s="474" t="s">
        <v>6</v>
      </c>
      <c r="E44" s="49" t="s">
        <v>26</v>
      </c>
      <c r="F44" s="330">
        <f>Документ!I79/1000+Документ!I62/1000</f>
        <v>65746.423999999999</v>
      </c>
      <c r="G44" s="330">
        <f>Документ!J79/1000+Документ!J62/1000</f>
        <v>15791.388499999999</v>
      </c>
      <c r="H44" s="330">
        <f>12964.57+760</f>
        <v>13724.57</v>
      </c>
      <c r="I44" s="454" t="s">
        <v>155</v>
      </c>
      <c r="J44" s="457">
        <v>87</v>
      </c>
      <c r="K44" s="445">
        <v>10</v>
      </c>
      <c r="L44" s="460">
        <f>K44*100/J44</f>
        <v>11.494252873563218</v>
      </c>
    </row>
    <row r="45" spans="3:12" x14ac:dyDescent="0.25">
      <c r="C45" s="472"/>
      <c r="D45" s="475"/>
      <c r="E45" s="17" t="s">
        <v>25</v>
      </c>
      <c r="F45" s="54">
        <v>0</v>
      </c>
      <c r="G45" s="54">
        <v>0</v>
      </c>
      <c r="H45" s="54">
        <v>0</v>
      </c>
      <c r="I45" s="455"/>
      <c r="J45" s="458"/>
      <c r="K45" s="446"/>
      <c r="L45" s="461"/>
    </row>
    <row r="46" spans="3:12" x14ac:dyDescent="0.25">
      <c r="C46" s="472"/>
      <c r="D46" s="475"/>
      <c r="E46" s="17" t="s">
        <v>27</v>
      </c>
      <c r="F46" s="54">
        <v>0</v>
      </c>
      <c r="G46" s="54">
        <v>0</v>
      </c>
      <c r="H46" s="54">
        <v>0</v>
      </c>
      <c r="I46" s="455"/>
      <c r="J46" s="458"/>
      <c r="K46" s="446"/>
      <c r="L46" s="461"/>
    </row>
    <row r="47" spans="3:12" x14ac:dyDescent="0.25">
      <c r="C47" s="472"/>
      <c r="D47" s="475"/>
      <c r="E47" s="17" t="s">
        <v>34</v>
      </c>
      <c r="F47" s="54">
        <v>0</v>
      </c>
      <c r="G47" s="54">
        <v>0</v>
      </c>
      <c r="H47" s="54">
        <v>0</v>
      </c>
      <c r="I47" s="455"/>
      <c r="J47" s="458"/>
      <c r="K47" s="446"/>
      <c r="L47" s="461"/>
    </row>
    <row r="48" spans="3:12" ht="16.5" thickBot="1" x14ac:dyDescent="0.3">
      <c r="C48" s="473"/>
      <c r="D48" s="476"/>
      <c r="E48" s="51" t="s">
        <v>29</v>
      </c>
      <c r="F48" s="47">
        <f>SUM(F44:F47)</f>
        <v>65746.423999999999</v>
      </c>
      <c r="G48" s="47">
        <f t="shared" ref="G48:H48" si="13">SUM(G44:G47)</f>
        <v>15791.388499999999</v>
      </c>
      <c r="H48" s="47">
        <f t="shared" si="13"/>
        <v>13724.57</v>
      </c>
      <c r="I48" s="456"/>
      <c r="J48" s="459"/>
      <c r="K48" s="447"/>
      <c r="L48" s="462"/>
    </row>
    <row r="49" spans="3:12" ht="21" customHeight="1" x14ac:dyDescent="0.25">
      <c r="C49" s="471" t="s">
        <v>46</v>
      </c>
      <c r="D49" s="474" t="s">
        <v>7</v>
      </c>
      <c r="E49" s="49" t="s">
        <v>26</v>
      </c>
      <c r="F49" s="58">
        <v>0</v>
      </c>
      <c r="G49" s="58">
        <v>0</v>
      </c>
      <c r="H49" s="58">
        <v>0</v>
      </c>
      <c r="I49" s="454" t="s">
        <v>156</v>
      </c>
      <c r="J49" s="457">
        <v>0</v>
      </c>
      <c r="K49" s="457">
        <v>0</v>
      </c>
      <c r="L49" s="460">
        <v>0</v>
      </c>
    </row>
    <row r="50" spans="3:12" ht="22.5" customHeight="1" x14ac:dyDescent="0.25">
      <c r="C50" s="472"/>
      <c r="D50" s="475"/>
      <c r="E50" s="17" t="s">
        <v>25</v>
      </c>
      <c r="F50" s="54">
        <v>0</v>
      </c>
      <c r="G50" s="54">
        <v>0</v>
      </c>
      <c r="H50" s="54">
        <v>0</v>
      </c>
      <c r="I50" s="455"/>
      <c r="J50" s="458"/>
      <c r="K50" s="458"/>
      <c r="L50" s="461"/>
    </row>
    <row r="51" spans="3:12" ht="20.25" customHeight="1" x14ac:dyDescent="0.25">
      <c r="C51" s="472"/>
      <c r="D51" s="475"/>
      <c r="E51" s="17" t="s">
        <v>27</v>
      </c>
      <c r="F51" s="54">
        <v>0</v>
      </c>
      <c r="G51" s="54">
        <v>0</v>
      </c>
      <c r="H51" s="54">
        <v>0</v>
      </c>
      <c r="I51" s="455"/>
      <c r="J51" s="458"/>
      <c r="K51" s="458"/>
      <c r="L51" s="461"/>
    </row>
    <row r="52" spans="3:12" ht="22.5" customHeight="1" x14ac:dyDescent="0.25">
      <c r="C52" s="472"/>
      <c r="D52" s="475"/>
      <c r="E52" s="17" t="s">
        <v>34</v>
      </c>
      <c r="F52" s="54">
        <v>0</v>
      </c>
      <c r="G52" s="54">
        <v>0</v>
      </c>
      <c r="H52" s="54">
        <v>0</v>
      </c>
      <c r="I52" s="455"/>
      <c r="J52" s="458"/>
      <c r="K52" s="458"/>
      <c r="L52" s="461"/>
    </row>
    <row r="53" spans="3:12" ht="33.75" customHeight="1" thickBot="1" x14ac:dyDescent="0.3">
      <c r="C53" s="473"/>
      <c r="D53" s="476"/>
      <c r="E53" s="51" t="s">
        <v>29</v>
      </c>
      <c r="F53" s="59">
        <v>0</v>
      </c>
      <c r="G53" s="59">
        <v>0</v>
      </c>
      <c r="H53" s="59">
        <v>0</v>
      </c>
      <c r="I53" s="456"/>
      <c r="J53" s="459"/>
      <c r="K53" s="459"/>
      <c r="L53" s="462"/>
    </row>
    <row r="54" spans="3:12" ht="37.5" customHeight="1" x14ac:dyDescent="0.25">
      <c r="C54" s="471" t="s">
        <v>47</v>
      </c>
      <c r="D54" s="474" t="s">
        <v>8</v>
      </c>
      <c r="E54" s="49" t="s">
        <v>26</v>
      </c>
      <c r="F54" s="329">
        <f>(Документ!I84+Документ!I89)/1000</f>
        <v>222110.89</v>
      </c>
      <c r="G54" s="329">
        <f>(Документ!J84+Документ!J89)/1000</f>
        <v>55763.63</v>
      </c>
      <c r="H54" s="330">
        <v>55763.6</v>
      </c>
      <c r="I54" s="104" t="s">
        <v>157</v>
      </c>
      <c r="J54" s="389">
        <v>540.29999999999995</v>
      </c>
      <c r="K54" s="405">
        <v>171.3</v>
      </c>
      <c r="L54" s="391">
        <f>K54*100/J54</f>
        <v>31.704608550805112</v>
      </c>
    </row>
    <row r="55" spans="3:12" ht="31.5" x14ac:dyDescent="0.25">
      <c r="C55" s="472"/>
      <c r="D55" s="475"/>
      <c r="E55" s="17" t="s">
        <v>25</v>
      </c>
      <c r="F55" s="54">
        <v>0</v>
      </c>
      <c r="G55" s="54">
        <v>0</v>
      </c>
      <c r="H55" s="54">
        <v>0</v>
      </c>
      <c r="I55" s="84" t="s">
        <v>158</v>
      </c>
      <c r="J55" s="390">
        <v>315</v>
      </c>
      <c r="K55" s="410">
        <v>37</v>
      </c>
      <c r="L55" s="392">
        <f>K55*100/J55</f>
        <v>11.746031746031745</v>
      </c>
    </row>
    <row r="56" spans="3:12" ht="51.75" customHeight="1" x14ac:dyDescent="0.25">
      <c r="C56" s="472"/>
      <c r="D56" s="475"/>
      <c r="E56" s="17" t="s">
        <v>27</v>
      </c>
      <c r="F56" s="54">
        <v>0</v>
      </c>
      <c r="G56" s="54">
        <v>0</v>
      </c>
      <c r="H56" s="54">
        <v>0</v>
      </c>
      <c r="I56" s="113" t="s">
        <v>159</v>
      </c>
      <c r="J56" s="390">
        <v>37.200000000000003</v>
      </c>
      <c r="K56" s="410">
        <v>17</v>
      </c>
      <c r="L56" s="392">
        <f>K56*100/J56</f>
        <v>45.698924731182792</v>
      </c>
    </row>
    <row r="57" spans="3:12" ht="47.25" x14ac:dyDescent="0.25">
      <c r="C57" s="472"/>
      <c r="D57" s="475"/>
      <c r="E57" s="17" t="s">
        <v>130</v>
      </c>
      <c r="F57" s="54">
        <v>0</v>
      </c>
      <c r="G57" s="54">
        <v>0</v>
      </c>
      <c r="H57" s="54">
        <v>0</v>
      </c>
      <c r="I57" s="103" t="s">
        <v>160</v>
      </c>
      <c r="J57" s="390">
        <v>100</v>
      </c>
      <c r="K57" s="410">
        <v>100</v>
      </c>
      <c r="L57" s="392">
        <f>K57*100/J57</f>
        <v>100</v>
      </c>
    </row>
    <row r="58" spans="3:12" ht="16.5" thickBot="1" x14ac:dyDescent="0.3">
      <c r="C58" s="473"/>
      <c r="D58" s="476"/>
      <c r="E58" s="51" t="s">
        <v>29</v>
      </c>
      <c r="F58" s="47">
        <f>F54</f>
        <v>222110.89</v>
      </c>
      <c r="G58" s="47">
        <f t="shared" ref="G58:H58" si="14">G54</f>
        <v>55763.63</v>
      </c>
      <c r="H58" s="47">
        <f t="shared" si="14"/>
        <v>55763.6</v>
      </c>
      <c r="I58" s="92"/>
      <c r="J58" s="406"/>
      <c r="K58" s="407"/>
      <c r="L58" s="393"/>
    </row>
    <row r="59" spans="3:12" x14ac:dyDescent="0.25">
      <c r="C59" s="471" t="s">
        <v>48</v>
      </c>
      <c r="D59" s="474" t="s">
        <v>9</v>
      </c>
      <c r="E59" s="49" t="s">
        <v>26</v>
      </c>
      <c r="F59" s="330">
        <f>Документ!I94/1000</f>
        <v>99757.42</v>
      </c>
      <c r="G59" s="330">
        <f>Документ!J94/1000</f>
        <v>24350.83</v>
      </c>
      <c r="H59" s="330">
        <v>24350.799999999999</v>
      </c>
      <c r="I59" s="104" t="s">
        <v>161</v>
      </c>
      <c r="J59" s="389">
        <v>407</v>
      </c>
      <c r="K59" s="405">
        <v>93</v>
      </c>
      <c r="L59" s="391">
        <f>K59*100/J59</f>
        <v>22.850122850122851</v>
      </c>
    </row>
    <row r="60" spans="3:12" ht="31.5" x14ac:dyDescent="0.25">
      <c r="C60" s="472"/>
      <c r="D60" s="475"/>
      <c r="E60" s="17" t="s">
        <v>25</v>
      </c>
      <c r="F60" s="54">
        <v>0</v>
      </c>
      <c r="G60" s="54">
        <v>0</v>
      </c>
      <c r="H60" s="54">
        <v>0</v>
      </c>
      <c r="I60" s="81" t="s">
        <v>162</v>
      </c>
      <c r="J60" s="390">
        <v>1007.7</v>
      </c>
      <c r="K60" s="410">
        <v>222.31</v>
      </c>
      <c r="L60" s="392">
        <f>K60*100/J60</f>
        <v>22.061129304356456</v>
      </c>
    </row>
    <row r="61" spans="3:12" ht="31.5" x14ac:dyDescent="0.25">
      <c r="C61" s="472"/>
      <c r="D61" s="475"/>
      <c r="E61" s="17" t="s">
        <v>27</v>
      </c>
      <c r="F61" s="54">
        <v>0</v>
      </c>
      <c r="G61" s="54">
        <v>0</v>
      </c>
      <c r="H61" s="54">
        <v>0</v>
      </c>
      <c r="I61" s="81" t="s">
        <v>163</v>
      </c>
      <c r="J61" s="390">
        <v>322</v>
      </c>
      <c r="K61" s="390">
        <v>309.64</v>
      </c>
      <c r="L61" s="392">
        <f>K61*100/J61</f>
        <v>96.161490683229815</v>
      </c>
    </row>
    <row r="62" spans="3:12" ht="47.25" x14ac:dyDescent="0.25">
      <c r="C62" s="472"/>
      <c r="D62" s="475"/>
      <c r="E62" s="17" t="s">
        <v>34</v>
      </c>
      <c r="F62" s="54">
        <v>0</v>
      </c>
      <c r="G62" s="54">
        <v>0</v>
      </c>
      <c r="H62" s="54">
        <v>0</v>
      </c>
      <c r="I62" s="105" t="s">
        <v>32</v>
      </c>
      <c r="J62" s="390">
        <v>100</v>
      </c>
      <c r="K62" s="390">
        <v>65</v>
      </c>
      <c r="L62" s="392">
        <f>K62*100/J62</f>
        <v>65</v>
      </c>
    </row>
    <row r="63" spans="3:12" ht="16.5" thickBot="1" x14ac:dyDescent="0.3">
      <c r="C63" s="473"/>
      <c r="D63" s="476"/>
      <c r="E63" s="51" t="s">
        <v>29</v>
      </c>
      <c r="F63" s="47">
        <f>F59</f>
        <v>99757.42</v>
      </c>
      <c r="G63" s="47">
        <f t="shared" ref="G63:H63" si="15">G59</f>
        <v>24350.83</v>
      </c>
      <c r="H63" s="47">
        <f t="shared" si="15"/>
        <v>24350.799999999999</v>
      </c>
      <c r="I63" s="92"/>
      <c r="J63" s="406"/>
      <c r="K63" s="406"/>
      <c r="L63" s="393"/>
    </row>
    <row r="64" spans="3:12" ht="47.25" x14ac:dyDescent="0.25">
      <c r="C64" s="471" t="s">
        <v>49</v>
      </c>
      <c r="D64" s="474" t="s">
        <v>10</v>
      </c>
      <c r="E64" s="49" t="s">
        <v>26</v>
      </c>
      <c r="F64" s="330">
        <f>(Документ!I100+Документ!I105)/1000</f>
        <v>935717.07</v>
      </c>
      <c r="G64" s="330">
        <f>(Документ!J100+Документ!J105)/1000</f>
        <v>240056.10500000001</v>
      </c>
      <c r="H64" s="330">
        <v>240056.1</v>
      </c>
      <c r="I64" s="416" t="s">
        <v>607</v>
      </c>
      <c r="J64" s="389">
        <v>2779</v>
      </c>
      <c r="K64" s="411">
        <v>559</v>
      </c>
      <c r="L64" s="391">
        <f>K64*100/J64</f>
        <v>20.115149334292912</v>
      </c>
    </row>
    <row r="65" spans="3:12" ht="31.5" x14ac:dyDescent="0.25">
      <c r="C65" s="472"/>
      <c r="D65" s="475"/>
      <c r="E65" s="17" t="s">
        <v>25</v>
      </c>
      <c r="F65" s="54">
        <v>0</v>
      </c>
      <c r="G65" s="54">
        <v>0</v>
      </c>
      <c r="H65" s="54">
        <v>0</v>
      </c>
      <c r="I65" s="103" t="s">
        <v>164</v>
      </c>
      <c r="J65" s="390">
        <v>615.4</v>
      </c>
      <c r="K65" s="410">
        <v>105.3</v>
      </c>
      <c r="L65" s="392">
        <f>K65*100/J65</f>
        <v>17.110822229444263</v>
      </c>
    </row>
    <row r="66" spans="3:12" ht="47.25" x14ac:dyDescent="0.25">
      <c r="C66" s="472"/>
      <c r="D66" s="475"/>
      <c r="E66" s="17" t="s">
        <v>27</v>
      </c>
      <c r="F66" s="54">
        <v>0</v>
      </c>
      <c r="G66" s="54">
        <v>0</v>
      </c>
      <c r="H66" s="54">
        <v>0</v>
      </c>
      <c r="I66" s="84" t="s">
        <v>165</v>
      </c>
      <c r="J66" s="390">
        <v>44</v>
      </c>
      <c r="K66" s="410">
        <v>12</v>
      </c>
      <c r="L66" s="392">
        <f>K66*100/J66</f>
        <v>27.272727272727273</v>
      </c>
    </row>
    <row r="67" spans="3:12" ht="31.5" x14ac:dyDescent="0.25">
      <c r="C67" s="472"/>
      <c r="D67" s="475"/>
      <c r="E67" s="17" t="s">
        <v>28</v>
      </c>
      <c r="F67" s="54">
        <v>0</v>
      </c>
      <c r="G67" s="54">
        <v>0</v>
      </c>
      <c r="H67" s="54">
        <v>0</v>
      </c>
      <c r="I67" s="84" t="s">
        <v>166</v>
      </c>
      <c r="J67" s="390">
        <v>100</v>
      </c>
      <c r="K67" s="390">
        <v>100</v>
      </c>
      <c r="L67" s="392">
        <f>K67*100/J67</f>
        <v>100</v>
      </c>
    </row>
    <row r="68" spans="3:12" ht="16.5" thickBot="1" x14ac:dyDescent="0.3">
      <c r="C68" s="477"/>
      <c r="D68" s="478"/>
      <c r="E68" s="43" t="s">
        <v>29</v>
      </c>
      <c r="F68" s="48">
        <f>F64</f>
        <v>935717.07</v>
      </c>
      <c r="G68" s="48">
        <f>G64</f>
        <v>240056.10500000001</v>
      </c>
      <c r="H68" s="48">
        <f>H64</f>
        <v>240056.1</v>
      </c>
      <c r="I68" s="106"/>
      <c r="J68" s="412"/>
      <c r="K68" s="412"/>
      <c r="L68" s="413"/>
    </row>
    <row r="69" spans="3:12" x14ac:dyDescent="0.25">
      <c r="C69" s="471" t="s">
        <v>50</v>
      </c>
      <c r="D69" s="474" t="s">
        <v>11</v>
      </c>
      <c r="E69" s="49" t="s">
        <v>26</v>
      </c>
      <c r="F69" s="330">
        <f>Документ!I110/1000</f>
        <v>9659.7999999999993</v>
      </c>
      <c r="G69" s="330">
        <f>Документ!J110/1000</f>
        <v>965.98</v>
      </c>
      <c r="H69" s="330">
        <v>0</v>
      </c>
      <c r="I69" s="466" t="s">
        <v>173</v>
      </c>
      <c r="J69" s="457">
        <v>43</v>
      </c>
      <c r="K69" s="457">
        <v>0</v>
      </c>
      <c r="L69" s="460">
        <f>K69*100/J69</f>
        <v>0</v>
      </c>
    </row>
    <row r="70" spans="3:12" x14ac:dyDescent="0.25">
      <c r="C70" s="472"/>
      <c r="D70" s="475"/>
      <c r="E70" s="17" t="s">
        <v>25</v>
      </c>
      <c r="F70" s="54">
        <v>0</v>
      </c>
      <c r="G70" s="54">
        <v>0</v>
      </c>
      <c r="H70" s="54">
        <v>0</v>
      </c>
      <c r="I70" s="467"/>
      <c r="J70" s="469"/>
      <c r="K70" s="469"/>
      <c r="L70" s="461"/>
    </row>
    <row r="71" spans="3:12" x14ac:dyDescent="0.25">
      <c r="C71" s="472"/>
      <c r="D71" s="475"/>
      <c r="E71" s="17" t="s">
        <v>27</v>
      </c>
      <c r="F71" s="54">
        <v>0</v>
      </c>
      <c r="G71" s="54">
        <v>0</v>
      </c>
      <c r="H71" s="54">
        <v>0</v>
      </c>
      <c r="I71" s="467"/>
      <c r="J71" s="469"/>
      <c r="K71" s="469"/>
      <c r="L71" s="461"/>
    </row>
    <row r="72" spans="3:12" x14ac:dyDescent="0.25">
      <c r="C72" s="472"/>
      <c r="D72" s="475"/>
      <c r="E72" s="17" t="s">
        <v>34</v>
      </c>
      <c r="F72" s="54">
        <v>0</v>
      </c>
      <c r="G72" s="54">
        <v>0</v>
      </c>
      <c r="H72" s="54">
        <v>0</v>
      </c>
      <c r="I72" s="467"/>
      <c r="J72" s="469"/>
      <c r="K72" s="469"/>
      <c r="L72" s="461"/>
    </row>
    <row r="73" spans="3:12" ht="16.5" thickBot="1" x14ac:dyDescent="0.3">
      <c r="C73" s="473"/>
      <c r="D73" s="476"/>
      <c r="E73" s="51" t="s">
        <v>29</v>
      </c>
      <c r="F73" s="47">
        <f>F69+F70+F71+F72</f>
        <v>9659.7999999999993</v>
      </c>
      <c r="G73" s="47">
        <f t="shared" ref="G73:H73" si="16">G69+G70+G71+G72</f>
        <v>965.98</v>
      </c>
      <c r="H73" s="47">
        <f t="shared" si="16"/>
        <v>0</v>
      </c>
      <c r="I73" s="468"/>
      <c r="J73" s="470"/>
      <c r="K73" s="470"/>
      <c r="L73" s="462"/>
    </row>
    <row r="74" spans="3:12" x14ac:dyDescent="0.25">
      <c r="C74" s="471" t="s">
        <v>51</v>
      </c>
      <c r="D74" s="474" t="s">
        <v>12</v>
      </c>
      <c r="E74" s="49" t="s">
        <v>26</v>
      </c>
      <c r="F74" s="50">
        <v>0</v>
      </c>
      <c r="G74" s="50">
        <v>0</v>
      </c>
      <c r="H74" s="50">
        <v>0</v>
      </c>
      <c r="I74" s="90"/>
      <c r="J74" s="403"/>
      <c r="K74" s="403"/>
      <c r="L74" s="391"/>
    </row>
    <row r="75" spans="3:12" x14ac:dyDescent="0.25">
      <c r="C75" s="472"/>
      <c r="D75" s="475"/>
      <c r="E75" s="17" t="s">
        <v>25</v>
      </c>
      <c r="F75" s="54">
        <v>0</v>
      </c>
      <c r="G75" s="54">
        <v>0</v>
      </c>
      <c r="H75" s="54">
        <v>0</v>
      </c>
      <c r="I75" s="85"/>
      <c r="J75" s="404"/>
      <c r="K75" s="404"/>
      <c r="L75" s="392"/>
    </row>
    <row r="76" spans="3:12" x14ac:dyDescent="0.25">
      <c r="C76" s="472"/>
      <c r="D76" s="475"/>
      <c r="E76" s="17" t="s">
        <v>27</v>
      </c>
      <c r="F76" s="54">
        <v>0</v>
      </c>
      <c r="G76" s="54">
        <v>0</v>
      </c>
      <c r="H76" s="54">
        <v>0</v>
      </c>
      <c r="I76" s="85"/>
      <c r="J76" s="404"/>
      <c r="K76" s="404"/>
      <c r="L76" s="392"/>
    </row>
    <row r="77" spans="3:12" x14ac:dyDescent="0.25">
      <c r="C77" s="472"/>
      <c r="D77" s="475"/>
      <c r="E77" s="17" t="s">
        <v>34</v>
      </c>
      <c r="F77" s="54">
        <v>0</v>
      </c>
      <c r="G77" s="54">
        <v>0</v>
      </c>
      <c r="H77" s="54">
        <v>0</v>
      </c>
      <c r="I77" s="85"/>
      <c r="J77" s="404"/>
      <c r="K77" s="404"/>
      <c r="L77" s="392"/>
    </row>
    <row r="78" spans="3:12" ht="16.5" thickBot="1" x14ac:dyDescent="0.3">
      <c r="C78" s="473"/>
      <c r="D78" s="476"/>
      <c r="E78" s="51" t="s">
        <v>29</v>
      </c>
      <c r="F78" s="47">
        <f>F74</f>
        <v>0</v>
      </c>
      <c r="G78" s="47">
        <f t="shared" ref="G78:H78" si="17">G74</f>
        <v>0</v>
      </c>
      <c r="H78" s="47">
        <f t="shared" si="17"/>
        <v>0</v>
      </c>
      <c r="I78" s="92"/>
      <c r="J78" s="406"/>
      <c r="K78" s="406"/>
      <c r="L78" s="393"/>
    </row>
    <row r="79" spans="3:12" ht="66" customHeight="1" x14ac:dyDescent="0.25">
      <c r="C79" s="471" t="s">
        <v>52</v>
      </c>
      <c r="D79" s="474" t="s">
        <v>35</v>
      </c>
      <c r="E79" s="49" t="s">
        <v>26</v>
      </c>
      <c r="F79" s="330">
        <f>(Документ!I41+Документ!I49++Документ!I73+Документ!I141+Документ!I149+Документ!I157+Документ!I164+Документ!I183+Документ!I190+Документ!I205+Документ!I210+Документ!I213+Документ!I217+Документ!I221+Документ!I226+Документ!I229+Документ!I232+Документ!I236+Документ!I241)/1000</f>
        <v>167906.54704999999</v>
      </c>
      <c r="G79" s="330">
        <f>(Документ!J41+Документ!J49++Документ!J73+Документ!J141+Документ!J149+Документ!J157+Документ!J164+Документ!J183+Документ!J190+Документ!J205+Документ!J210+Документ!J213+Документ!J217+Документ!J221+Документ!J226+Документ!J229+Документ!J232+Документ!J236+Документ!J241)/1000</f>
        <v>4485.6242099999999</v>
      </c>
      <c r="H79" s="330">
        <v>1895.1</v>
      </c>
      <c r="I79" s="79" t="s">
        <v>618</v>
      </c>
      <c r="J79" s="389">
        <v>4</v>
      </c>
      <c r="K79" s="389">
        <v>0</v>
      </c>
      <c r="L79" s="391">
        <f>K79*100/J79</f>
        <v>0</v>
      </c>
    </row>
    <row r="80" spans="3:12" ht="83.25" customHeight="1" x14ac:dyDescent="0.25">
      <c r="C80" s="472"/>
      <c r="D80" s="475"/>
      <c r="E80" s="17" t="s">
        <v>25</v>
      </c>
      <c r="F80" s="40">
        <f>(Документ!I44+Документ!I52+Документ!I142+Документ!I150+Документ!I158+Документ!I165+Документ!I184+Документ!I191)/1000</f>
        <v>143589.1</v>
      </c>
      <c r="G80" s="40">
        <f>(Документ!J44+Документ!J52+Документ!J142+Документ!J150+Документ!J158+Документ!J165+Документ!J184+Документ!J191)/1000</f>
        <v>33787.4</v>
      </c>
      <c r="H80" s="40">
        <v>28675.9</v>
      </c>
      <c r="I80" s="109" t="s">
        <v>475</v>
      </c>
      <c r="J80" s="390">
        <v>6</v>
      </c>
      <c r="K80" s="390">
        <v>0</v>
      </c>
      <c r="L80" s="392">
        <f>K80*100/J80</f>
        <v>0</v>
      </c>
    </row>
    <row r="81" spans="3:15" ht="102" customHeight="1" x14ac:dyDescent="0.25">
      <c r="C81" s="472"/>
      <c r="D81" s="475"/>
      <c r="E81" s="17" t="s">
        <v>27</v>
      </c>
      <c r="F81" s="54">
        <v>0</v>
      </c>
      <c r="G81" s="54">
        <v>0</v>
      </c>
      <c r="H81" s="54">
        <v>0</v>
      </c>
      <c r="I81" s="113" t="s">
        <v>619</v>
      </c>
      <c r="J81" s="404">
        <v>4</v>
      </c>
      <c r="K81" s="404">
        <v>0</v>
      </c>
      <c r="L81" s="392">
        <v>0</v>
      </c>
    </row>
    <row r="82" spans="3:15" ht="58.5" customHeight="1" x14ac:dyDescent="0.25">
      <c r="C82" s="472"/>
      <c r="D82" s="475"/>
      <c r="E82" s="17" t="s">
        <v>34</v>
      </c>
      <c r="F82" s="54">
        <v>0</v>
      </c>
      <c r="G82" s="54">
        <v>0</v>
      </c>
      <c r="H82" s="54">
        <v>0</v>
      </c>
      <c r="I82" s="81"/>
      <c r="J82" s="390"/>
      <c r="K82" s="390"/>
      <c r="L82" s="392"/>
    </row>
    <row r="83" spans="3:15" ht="27.75" customHeight="1" thickBot="1" x14ac:dyDescent="0.3">
      <c r="C83" s="473"/>
      <c r="D83" s="476"/>
      <c r="E83" s="51" t="s">
        <v>29</v>
      </c>
      <c r="F83" s="47">
        <f>F79+F80</f>
        <v>311495.64705000003</v>
      </c>
      <c r="G83" s="47">
        <f t="shared" ref="G83:H83" si="18">G79+G80</f>
        <v>38273.024210000003</v>
      </c>
      <c r="H83" s="47">
        <f t="shared" si="18"/>
        <v>30571</v>
      </c>
      <c r="I83" s="110"/>
      <c r="J83" s="406"/>
      <c r="K83" s="406"/>
      <c r="L83" s="393"/>
    </row>
    <row r="84" spans="3:15" s="322" customFormat="1" x14ac:dyDescent="0.25">
      <c r="C84" s="482" t="s">
        <v>53</v>
      </c>
      <c r="D84" s="485" t="s">
        <v>238</v>
      </c>
      <c r="E84" s="336" t="s">
        <v>26</v>
      </c>
      <c r="F84" s="401">
        <f>Документ!I117/1000</f>
        <v>1180.84211</v>
      </c>
      <c r="G84" s="401">
        <f>Документ!J117/1000</f>
        <v>1180.84211</v>
      </c>
      <c r="H84" s="401">
        <v>1180.8</v>
      </c>
      <c r="I84" s="463" t="s">
        <v>617</v>
      </c>
      <c r="J84" s="445">
        <v>108</v>
      </c>
      <c r="K84" s="445">
        <v>0</v>
      </c>
      <c r="L84" s="448">
        <f>K84*100/J84</f>
        <v>0</v>
      </c>
      <c r="O84" s="365"/>
    </row>
    <row r="85" spans="3:15" s="322" customFormat="1" x14ac:dyDescent="0.25">
      <c r="C85" s="483"/>
      <c r="D85" s="486"/>
      <c r="E85" s="337" t="s">
        <v>25</v>
      </c>
      <c r="F85" s="338">
        <f>Документ!I118/1000</f>
        <v>22436</v>
      </c>
      <c r="G85" s="338">
        <f>Документ!J118/1000</f>
        <v>22436</v>
      </c>
      <c r="H85" s="338">
        <v>22436</v>
      </c>
      <c r="I85" s="464"/>
      <c r="J85" s="446"/>
      <c r="K85" s="446"/>
      <c r="L85" s="449"/>
      <c r="O85" s="365"/>
    </row>
    <row r="86" spans="3:15" s="322" customFormat="1" x14ac:dyDescent="0.25">
      <c r="C86" s="483"/>
      <c r="D86" s="486"/>
      <c r="E86" s="337" t="s">
        <v>27</v>
      </c>
      <c r="F86" s="339">
        <v>0</v>
      </c>
      <c r="G86" s="339">
        <v>0</v>
      </c>
      <c r="H86" s="339">
        <v>0</v>
      </c>
      <c r="I86" s="464"/>
      <c r="J86" s="446"/>
      <c r="K86" s="446"/>
      <c r="L86" s="449"/>
      <c r="O86" s="365"/>
    </row>
    <row r="87" spans="3:15" s="322" customFormat="1" x14ac:dyDescent="0.25">
      <c r="C87" s="483"/>
      <c r="D87" s="486"/>
      <c r="E87" s="337" t="s">
        <v>34</v>
      </c>
      <c r="F87" s="339">
        <v>0</v>
      </c>
      <c r="G87" s="339">
        <v>0</v>
      </c>
      <c r="H87" s="339">
        <v>0</v>
      </c>
      <c r="I87" s="464"/>
      <c r="J87" s="446"/>
      <c r="K87" s="446"/>
      <c r="L87" s="449"/>
      <c r="O87" s="365"/>
    </row>
    <row r="88" spans="3:15" s="322" customFormat="1" ht="69.75" customHeight="1" thickBot="1" x14ac:dyDescent="0.3">
      <c r="C88" s="484"/>
      <c r="D88" s="487"/>
      <c r="E88" s="340" t="s">
        <v>29</v>
      </c>
      <c r="F88" s="341">
        <f>SUM(F84:F87)</f>
        <v>23616.842110000001</v>
      </c>
      <c r="G88" s="341">
        <f>SUM(G84:G87)</f>
        <v>23616.842110000001</v>
      </c>
      <c r="H88" s="341">
        <f>SUM(H84:H87)</f>
        <v>23616.799999999999</v>
      </c>
      <c r="I88" s="465"/>
      <c r="J88" s="447"/>
      <c r="K88" s="447"/>
      <c r="L88" s="450"/>
      <c r="O88" s="365"/>
    </row>
    <row r="89" spans="3:15" s="322" customFormat="1" ht="15.75" customHeight="1" x14ac:dyDescent="0.25">
      <c r="C89" s="482" t="s">
        <v>54</v>
      </c>
      <c r="D89" s="485" t="s">
        <v>241</v>
      </c>
      <c r="E89" s="336" t="s">
        <v>26</v>
      </c>
      <c r="F89" s="401">
        <f>Документ!I125/1000</f>
        <v>1161.33158</v>
      </c>
      <c r="G89" s="401">
        <f>Документ!J125/1000</f>
        <v>633.29999999999995</v>
      </c>
      <c r="H89" s="401">
        <v>295.7</v>
      </c>
      <c r="I89" s="463" t="s">
        <v>616</v>
      </c>
      <c r="J89" s="445">
        <v>38</v>
      </c>
      <c r="K89" s="445">
        <v>0</v>
      </c>
      <c r="L89" s="448">
        <f>K89*100/J89</f>
        <v>0</v>
      </c>
      <c r="O89" s="365"/>
    </row>
    <row r="90" spans="3:15" s="322" customFormat="1" x14ac:dyDescent="0.25">
      <c r="C90" s="483"/>
      <c r="D90" s="486"/>
      <c r="E90" s="337" t="s">
        <v>25</v>
      </c>
      <c r="F90" s="338">
        <f>Документ!I126/1000</f>
        <v>22065.3</v>
      </c>
      <c r="G90" s="338">
        <f>Документ!J126/1000</f>
        <v>12032.7</v>
      </c>
      <c r="H90" s="338">
        <v>5609</v>
      </c>
      <c r="I90" s="464"/>
      <c r="J90" s="446"/>
      <c r="K90" s="446"/>
      <c r="L90" s="449"/>
      <c r="O90" s="365"/>
    </row>
    <row r="91" spans="3:15" s="322" customFormat="1" ht="21" customHeight="1" x14ac:dyDescent="0.25">
      <c r="C91" s="483"/>
      <c r="D91" s="486"/>
      <c r="E91" s="337" t="s">
        <v>27</v>
      </c>
      <c r="F91" s="339">
        <v>0</v>
      </c>
      <c r="G91" s="339">
        <v>0</v>
      </c>
      <c r="H91" s="339">
        <v>0</v>
      </c>
      <c r="I91" s="464"/>
      <c r="J91" s="446"/>
      <c r="K91" s="446"/>
      <c r="L91" s="449"/>
      <c r="O91" s="365"/>
    </row>
    <row r="92" spans="3:15" s="322" customFormat="1" x14ac:dyDescent="0.25">
      <c r="C92" s="483"/>
      <c r="D92" s="486"/>
      <c r="E92" s="342" t="s">
        <v>34</v>
      </c>
      <c r="F92" s="339">
        <v>0</v>
      </c>
      <c r="G92" s="339">
        <v>0</v>
      </c>
      <c r="H92" s="339">
        <v>0</v>
      </c>
      <c r="I92" s="464"/>
      <c r="J92" s="446"/>
      <c r="K92" s="446"/>
      <c r="L92" s="449"/>
      <c r="O92" s="365"/>
    </row>
    <row r="93" spans="3:15" s="322" customFormat="1" ht="29.25" customHeight="1" thickBot="1" x14ac:dyDescent="0.3">
      <c r="C93" s="484"/>
      <c r="D93" s="487"/>
      <c r="E93" s="340" t="s">
        <v>29</v>
      </c>
      <c r="F93" s="341">
        <f>SUM(F89:F92)</f>
        <v>23226.631580000001</v>
      </c>
      <c r="G93" s="341">
        <f>SUM(G89:G92)</f>
        <v>12666</v>
      </c>
      <c r="H93" s="341">
        <f>SUM(H89:H92)</f>
        <v>5904.7</v>
      </c>
      <c r="I93" s="465"/>
      <c r="J93" s="447"/>
      <c r="K93" s="447"/>
      <c r="L93" s="450"/>
      <c r="O93" s="365">
        <f>O87-O85</f>
        <v>0</v>
      </c>
    </row>
    <row r="94" spans="3:15" s="322" customFormat="1" x14ac:dyDescent="0.25">
      <c r="C94" s="482" t="s">
        <v>55</v>
      </c>
      <c r="D94" s="485" t="s">
        <v>38</v>
      </c>
      <c r="E94" s="336" t="s">
        <v>26</v>
      </c>
      <c r="F94" s="401">
        <f>Документ!I133/1000</f>
        <v>650</v>
      </c>
      <c r="G94" s="401">
        <f>Документ!J133/1000</f>
        <v>650</v>
      </c>
      <c r="H94" s="401">
        <v>650</v>
      </c>
      <c r="I94" s="451" t="s">
        <v>615</v>
      </c>
      <c r="J94" s="445">
        <v>112</v>
      </c>
      <c r="K94" s="445">
        <v>0</v>
      </c>
      <c r="L94" s="448">
        <f>K94*100/J94</f>
        <v>0</v>
      </c>
      <c r="O94" s="365">
        <f>O84-O92</f>
        <v>0</v>
      </c>
    </row>
    <row r="95" spans="3:15" s="322" customFormat="1" x14ac:dyDescent="0.25">
      <c r="C95" s="483"/>
      <c r="D95" s="486"/>
      <c r="E95" s="337" t="s">
        <v>25</v>
      </c>
      <c r="F95" s="338">
        <f>Документ!I134/1000</f>
        <v>12350</v>
      </c>
      <c r="G95" s="338">
        <f>Документ!J134/1000</f>
        <v>12350</v>
      </c>
      <c r="H95" s="338">
        <v>12350</v>
      </c>
      <c r="I95" s="452"/>
      <c r="J95" s="446"/>
      <c r="K95" s="446"/>
      <c r="L95" s="449"/>
      <c r="O95" s="365"/>
    </row>
    <row r="96" spans="3:15" s="322" customFormat="1" x14ac:dyDescent="0.25">
      <c r="C96" s="483"/>
      <c r="D96" s="486"/>
      <c r="E96" s="337" t="s">
        <v>27</v>
      </c>
      <c r="F96" s="339">
        <v>0</v>
      </c>
      <c r="G96" s="339">
        <v>0</v>
      </c>
      <c r="H96" s="339">
        <v>0</v>
      </c>
      <c r="I96" s="452"/>
      <c r="J96" s="446"/>
      <c r="K96" s="446"/>
      <c r="L96" s="449"/>
      <c r="O96" s="365"/>
    </row>
    <row r="97" spans="3:15" s="322" customFormat="1" x14ac:dyDescent="0.25">
      <c r="C97" s="483"/>
      <c r="D97" s="486"/>
      <c r="E97" s="337" t="s">
        <v>34</v>
      </c>
      <c r="F97" s="339">
        <v>0</v>
      </c>
      <c r="G97" s="339">
        <v>0</v>
      </c>
      <c r="H97" s="339">
        <v>0</v>
      </c>
      <c r="I97" s="452"/>
      <c r="J97" s="446"/>
      <c r="K97" s="446"/>
      <c r="L97" s="449"/>
      <c r="O97" s="365"/>
    </row>
    <row r="98" spans="3:15" s="322" customFormat="1" ht="16.5" thickBot="1" x14ac:dyDescent="0.3">
      <c r="C98" s="484"/>
      <c r="D98" s="487"/>
      <c r="E98" s="340" t="s">
        <v>29</v>
      </c>
      <c r="F98" s="341">
        <f>F94+F95</f>
        <v>13000</v>
      </c>
      <c r="G98" s="341">
        <f t="shared" ref="G98:H98" si="19">G94+G95</f>
        <v>13000</v>
      </c>
      <c r="H98" s="341">
        <f t="shared" si="19"/>
        <v>13000</v>
      </c>
      <c r="I98" s="453"/>
      <c r="J98" s="447"/>
      <c r="K98" s="447"/>
      <c r="L98" s="450"/>
      <c r="O98" s="365"/>
    </row>
    <row r="99" spans="3:15" x14ac:dyDescent="0.25">
      <c r="C99" s="471" t="s">
        <v>56</v>
      </c>
      <c r="D99" s="479" t="s">
        <v>600</v>
      </c>
      <c r="E99" s="49" t="s">
        <v>26</v>
      </c>
      <c r="F99" s="330">
        <f>F104</f>
        <v>31502</v>
      </c>
      <c r="G99" s="330">
        <f>G104</f>
        <v>7873.5150000000003</v>
      </c>
      <c r="H99" s="330">
        <v>4702.2</v>
      </c>
      <c r="I99" s="90"/>
      <c r="J99" s="403"/>
      <c r="K99" s="403"/>
      <c r="L99" s="391"/>
    </row>
    <row r="100" spans="3:15" x14ac:dyDescent="0.25">
      <c r="C100" s="472"/>
      <c r="D100" s="480"/>
      <c r="E100" s="17" t="s">
        <v>25</v>
      </c>
      <c r="F100" s="54">
        <v>0</v>
      </c>
      <c r="G100" s="54">
        <v>0</v>
      </c>
      <c r="H100" s="54">
        <v>0</v>
      </c>
      <c r="I100" s="85"/>
      <c r="J100" s="404"/>
      <c r="K100" s="404"/>
      <c r="L100" s="392"/>
    </row>
    <row r="101" spans="3:15" x14ac:dyDescent="0.25">
      <c r="C101" s="472"/>
      <c r="D101" s="480"/>
      <c r="E101" s="17" t="s">
        <v>27</v>
      </c>
      <c r="F101" s="54">
        <v>0</v>
      </c>
      <c r="G101" s="54">
        <v>0</v>
      </c>
      <c r="H101" s="54">
        <v>0</v>
      </c>
      <c r="I101" s="85"/>
      <c r="J101" s="404"/>
      <c r="K101" s="404"/>
      <c r="L101" s="392"/>
    </row>
    <row r="102" spans="3:15" ht="24" customHeight="1" x14ac:dyDescent="0.25">
      <c r="C102" s="472"/>
      <c r="D102" s="480"/>
      <c r="E102" s="17" t="s">
        <v>28</v>
      </c>
      <c r="F102" s="54">
        <v>0</v>
      </c>
      <c r="G102" s="54">
        <v>0</v>
      </c>
      <c r="H102" s="54">
        <v>0</v>
      </c>
      <c r="I102" s="85"/>
      <c r="J102" s="404"/>
      <c r="K102" s="404"/>
      <c r="L102" s="392"/>
    </row>
    <row r="103" spans="3:15" ht="32.25" customHeight="1" thickBot="1" x14ac:dyDescent="0.3">
      <c r="C103" s="473"/>
      <c r="D103" s="481"/>
      <c r="E103" s="51" t="s">
        <v>29</v>
      </c>
      <c r="F103" s="48">
        <f>F99</f>
        <v>31502</v>
      </c>
      <c r="G103" s="48">
        <f t="shared" ref="G103:H103" si="20">G99</f>
        <v>7873.5150000000003</v>
      </c>
      <c r="H103" s="48">
        <f t="shared" si="20"/>
        <v>4702.2</v>
      </c>
      <c r="I103" s="92"/>
      <c r="J103" s="406"/>
      <c r="K103" s="406"/>
      <c r="L103" s="393"/>
    </row>
    <row r="104" spans="3:15" x14ac:dyDescent="0.25">
      <c r="C104" s="471" t="s">
        <v>57</v>
      </c>
      <c r="D104" s="474" t="s">
        <v>601</v>
      </c>
      <c r="E104" s="49" t="s">
        <v>26</v>
      </c>
      <c r="F104" s="400">
        <f>Документ!I244/1000</f>
        <v>31502</v>
      </c>
      <c r="G104" s="400">
        <f>Документ!J244/1000</f>
        <v>7873.5150000000003</v>
      </c>
      <c r="H104" s="400">
        <v>4702.2</v>
      </c>
      <c r="I104" s="454" t="s">
        <v>172</v>
      </c>
      <c r="J104" s="457">
        <v>99</v>
      </c>
      <c r="K104" s="457">
        <v>99</v>
      </c>
      <c r="L104" s="460">
        <v>0</v>
      </c>
    </row>
    <row r="105" spans="3:15" ht="41.25" customHeight="1" x14ac:dyDescent="0.25">
      <c r="C105" s="472"/>
      <c r="D105" s="475"/>
      <c r="E105" s="17" t="s">
        <v>25</v>
      </c>
      <c r="F105" s="54">
        <v>0</v>
      </c>
      <c r="G105" s="54">
        <v>0</v>
      </c>
      <c r="H105" s="54">
        <v>0</v>
      </c>
      <c r="I105" s="455"/>
      <c r="J105" s="458"/>
      <c r="K105" s="458"/>
      <c r="L105" s="461"/>
    </row>
    <row r="106" spans="3:15" ht="31.5" customHeight="1" x14ac:dyDescent="0.25">
      <c r="C106" s="472"/>
      <c r="D106" s="475"/>
      <c r="E106" s="17" t="s">
        <v>27</v>
      </c>
      <c r="F106" s="54">
        <v>0</v>
      </c>
      <c r="G106" s="54">
        <v>0</v>
      </c>
      <c r="H106" s="54">
        <v>0</v>
      </c>
      <c r="I106" s="455"/>
      <c r="J106" s="458"/>
      <c r="K106" s="458"/>
      <c r="L106" s="461"/>
    </row>
    <row r="107" spans="3:15" x14ac:dyDescent="0.25">
      <c r="C107" s="472"/>
      <c r="D107" s="475"/>
      <c r="E107" s="17" t="s">
        <v>28</v>
      </c>
      <c r="F107" s="54">
        <v>0</v>
      </c>
      <c r="G107" s="54">
        <v>0</v>
      </c>
      <c r="H107" s="54">
        <v>0</v>
      </c>
      <c r="I107" s="455"/>
      <c r="J107" s="458"/>
      <c r="K107" s="458"/>
      <c r="L107" s="461"/>
    </row>
    <row r="108" spans="3:15" ht="130.5" customHeight="1" thickBot="1" x14ac:dyDescent="0.3">
      <c r="C108" s="473"/>
      <c r="D108" s="476"/>
      <c r="E108" s="46" t="s">
        <v>29</v>
      </c>
      <c r="F108" s="47">
        <f>F104</f>
        <v>31502</v>
      </c>
      <c r="G108" s="47">
        <f t="shared" ref="G108:H108" si="21">G104</f>
        <v>7873.5150000000003</v>
      </c>
      <c r="H108" s="47">
        <f t="shared" si="21"/>
        <v>4702.2</v>
      </c>
      <c r="I108" s="456"/>
      <c r="J108" s="459"/>
      <c r="K108" s="459"/>
      <c r="L108" s="462"/>
    </row>
    <row r="113" spans="4:15" s="185" customFormat="1" ht="31.5" customHeight="1" x14ac:dyDescent="0.25">
      <c r="D113" s="506" t="s">
        <v>302</v>
      </c>
      <c r="E113" s="506"/>
      <c r="F113" s="184"/>
      <c r="G113" s="184"/>
      <c r="I113" s="507" t="s">
        <v>303</v>
      </c>
      <c r="J113" s="507"/>
      <c r="K113" s="507"/>
      <c r="L113" s="186"/>
      <c r="O113" s="369"/>
    </row>
    <row r="114" spans="4:15" s="185" customFormat="1" ht="31.5" customHeight="1" x14ac:dyDescent="0.25">
      <c r="D114" s="189"/>
      <c r="E114" s="189"/>
      <c r="F114" s="184">
        <f>F98+F93+F88+F83</f>
        <v>371339.12074000004</v>
      </c>
      <c r="G114" s="184"/>
      <c r="I114" s="190"/>
      <c r="J114" s="190"/>
      <c r="K114" s="190"/>
      <c r="L114" s="186"/>
      <c r="O114" s="369"/>
    </row>
    <row r="115" spans="4:15" x14ac:dyDescent="0.25">
      <c r="F115" s="36">
        <v>371339.1</v>
      </c>
    </row>
    <row r="116" spans="4:15" s="187" customFormat="1" ht="20.25" x14ac:dyDescent="0.3">
      <c r="D116" s="506" t="s">
        <v>304</v>
      </c>
      <c r="E116" s="506"/>
      <c r="F116" s="188">
        <f>F114-F115</f>
        <v>2.0740000065416098E-2</v>
      </c>
      <c r="G116" s="188"/>
      <c r="I116" s="507" t="s">
        <v>305</v>
      </c>
      <c r="J116" s="507"/>
      <c r="K116" s="507"/>
      <c r="L116" s="186"/>
      <c r="O116" s="370"/>
    </row>
  </sheetData>
  <sheetProtection formatCells="0" formatColumns="0" formatRows="0" insertColumns="0" insertRows="0" insertHyperlinks="0" deleteColumns="0" deleteRows="0"/>
  <mergeCells count="101">
    <mergeCell ref="D113:E113"/>
    <mergeCell ref="D116:E116"/>
    <mergeCell ref="I116:K116"/>
    <mergeCell ref="I113:K113"/>
    <mergeCell ref="I2:L2"/>
    <mergeCell ref="I19:I23"/>
    <mergeCell ref="J19:J23"/>
    <mergeCell ref="K19:K23"/>
    <mergeCell ref="L19:L23"/>
    <mergeCell ref="I24:I28"/>
    <mergeCell ref="J24:J28"/>
    <mergeCell ref="K24:K28"/>
    <mergeCell ref="L24:L28"/>
    <mergeCell ref="I29:I31"/>
    <mergeCell ref="J29:J31"/>
    <mergeCell ref="K29:K31"/>
    <mergeCell ref="L29:L31"/>
    <mergeCell ref="I32:I33"/>
    <mergeCell ref="J32:J33"/>
    <mergeCell ref="K32:K33"/>
    <mergeCell ref="L32:L33"/>
    <mergeCell ref="I49:I53"/>
    <mergeCell ref="J49:J53"/>
    <mergeCell ref="K49:K53"/>
    <mergeCell ref="C9:C13"/>
    <mergeCell ref="D9:D13"/>
    <mergeCell ref="C6:C8"/>
    <mergeCell ref="D6:D8"/>
    <mergeCell ref="E6:E8"/>
    <mergeCell ref="I1:L1"/>
    <mergeCell ref="J6:L6"/>
    <mergeCell ref="C4:L4"/>
    <mergeCell ref="I6:I8"/>
    <mergeCell ref="J7:K7"/>
    <mergeCell ref="L7:L8"/>
    <mergeCell ref="F6:F8"/>
    <mergeCell ref="G6:G8"/>
    <mergeCell ref="H6:H8"/>
    <mergeCell ref="C29:C33"/>
    <mergeCell ref="D29:D33"/>
    <mergeCell ref="C34:C38"/>
    <mergeCell ref="D34:D38"/>
    <mergeCell ref="C39:C43"/>
    <mergeCell ref="D39:D43"/>
    <mergeCell ref="C14:C18"/>
    <mergeCell ref="D14:D18"/>
    <mergeCell ref="C19:C23"/>
    <mergeCell ref="D19:D23"/>
    <mergeCell ref="C24:C28"/>
    <mergeCell ref="D24:D28"/>
    <mergeCell ref="C99:C103"/>
    <mergeCell ref="D99:D103"/>
    <mergeCell ref="C104:C108"/>
    <mergeCell ref="D104:D108"/>
    <mergeCell ref="C79:C83"/>
    <mergeCell ref="D79:D83"/>
    <mergeCell ref="C84:C88"/>
    <mergeCell ref="D84:D88"/>
    <mergeCell ref="C89:C93"/>
    <mergeCell ref="D89:D93"/>
    <mergeCell ref="C94:C98"/>
    <mergeCell ref="D94:D98"/>
    <mergeCell ref="C74:C78"/>
    <mergeCell ref="D74:D78"/>
    <mergeCell ref="C59:C63"/>
    <mergeCell ref="D59:D63"/>
    <mergeCell ref="C64:C68"/>
    <mergeCell ref="D64:D68"/>
    <mergeCell ref="C69:C73"/>
    <mergeCell ref="D69:D73"/>
    <mergeCell ref="C44:C48"/>
    <mergeCell ref="D44:D48"/>
    <mergeCell ref="C49:C53"/>
    <mergeCell ref="D49:D53"/>
    <mergeCell ref="C54:C58"/>
    <mergeCell ref="D54:D58"/>
    <mergeCell ref="L49:L53"/>
    <mergeCell ref="I69:I73"/>
    <mergeCell ref="K69:K73"/>
    <mergeCell ref="J69:J73"/>
    <mergeCell ref="L69:L73"/>
    <mergeCell ref="I44:I48"/>
    <mergeCell ref="J44:J48"/>
    <mergeCell ref="K44:K48"/>
    <mergeCell ref="L44:L48"/>
    <mergeCell ref="J94:J98"/>
    <mergeCell ref="K94:K98"/>
    <mergeCell ref="L94:L98"/>
    <mergeCell ref="I94:I98"/>
    <mergeCell ref="I104:I108"/>
    <mergeCell ref="J104:J108"/>
    <mergeCell ref="K104:K108"/>
    <mergeCell ref="L104:L108"/>
    <mergeCell ref="I84:I88"/>
    <mergeCell ref="J84:J88"/>
    <mergeCell ref="K84:K88"/>
    <mergeCell ref="L84:L88"/>
    <mergeCell ref="I89:I93"/>
    <mergeCell ref="J89:J93"/>
    <mergeCell ref="K89:K93"/>
    <mergeCell ref="L89:L93"/>
  </mergeCells>
  <printOptions horizontalCentered="1"/>
  <pageMargins left="0.11811023622047245" right="0.11811023622047245" top="0.15748031496062992" bottom="0.15748031496062992" header="0.31496062992125984" footer="0.31496062992125984"/>
  <pageSetup paperSize="9" scale="52" orientation="landscape" horizontalDpi="300" verticalDpi="300" r:id="rId1"/>
  <rowBreaks count="3" manualBreakCount="3">
    <brk id="33" min="1" max="12" man="1"/>
    <brk id="63" min="1" max="12" man="1"/>
    <brk id="93" min="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132"/>
  <sheetViews>
    <sheetView workbookViewId="0">
      <selection activeCell="H47" sqref="H47"/>
    </sheetView>
  </sheetViews>
  <sheetFormatPr defaultColWidth="8" defaultRowHeight="18.75" x14ac:dyDescent="0.25"/>
  <cols>
    <col min="1" max="1" width="85" style="303" customWidth="1"/>
    <col min="2" max="2" width="7.140625" style="304" customWidth="1"/>
    <col min="3" max="3" width="4.42578125" style="304" customWidth="1"/>
    <col min="4" max="4" width="4" style="304" customWidth="1"/>
    <col min="5" max="5" width="16.28515625" style="304" customWidth="1"/>
    <col min="6" max="6" width="5.85546875" style="304" customWidth="1"/>
    <col min="7" max="7" width="7.7109375" style="306" hidden="1" customWidth="1"/>
    <col min="8" max="8" width="21" style="300" customWidth="1"/>
    <col min="9" max="9" width="18.5703125" style="300" customWidth="1"/>
    <col min="10" max="10" width="18.140625" style="300" customWidth="1"/>
    <col min="11" max="11" width="17.42578125" style="300" customWidth="1"/>
    <col min="12" max="12" width="16.7109375" style="202" bestFit="1" customWidth="1"/>
    <col min="13" max="16384" width="8" style="202"/>
  </cols>
  <sheetData>
    <row r="1" spans="1:12" ht="26.25" customHeight="1" x14ac:dyDescent="0.25">
      <c r="A1" s="527" t="s">
        <v>306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</row>
    <row r="2" spans="1:12" s="208" customFormat="1" ht="56.25" x14ac:dyDescent="0.25">
      <c r="A2" s="203" t="s">
        <v>62</v>
      </c>
      <c r="B2" s="204" t="s">
        <v>307</v>
      </c>
      <c r="C2" s="204" t="s">
        <v>69</v>
      </c>
      <c r="D2" s="204" t="s">
        <v>70</v>
      </c>
      <c r="E2" s="204" t="s">
        <v>308</v>
      </c>
      <c r="F2" s="204" t="s">
        <v>71</v>
      </c>
      <c r="G2" s="205" t="s">
        <v>309</v>
      </c>
      <c r="H2" s="206" t="s">
        <v>310</v>
      </c>
      <c r="I2" s="207" t="s">
        <v>311</v>
      </c>
      <c r="J2" s="207" t="s">
        <v>312</v>
      </c>
      <c r="K2" s="207" t="s">
        <v>313</v>
      </c>
    </row>
    <row r="3" spans="1:12" s="213" customFormat="1" x14ac:dyDescent="0.25">
      <c r="A3" s="209" t="s">
        <v>190</v>
      </c>
      <c r="B3" s="210" t="s">
        <v>314</v>
      </c>
      <c r="C3" s="210"/>
      <c r="D3" s="210"/>
      <c r="E3" s="210"/>
      <c r="F3" s="210"/>
      <c r="G3" s="211"/>
      <c r="H3" s="212">
        <f>H9+H5+H6+H7+H8+H123+H4+H121+H28+H122+H125</f>
        <v>1701107.4014199998</v>
      </c>
      <c r="I3" s="212">
        <f>I9+I5+I6+I7+I8+I123+I4+I121+I28+I122+I125</f>
        <v>1313214.5359499999</v>
      </c>
      <c r="J3" s="212">
        <f>J9+J5+J6+J7+J8+J123+J4+J121+J28+J122+J125</f>
        <v>794070.76421000005</v>
      </c>
      <c r="K3" s="212">
        <f>K9+K5+K6+K7+K8+K123+K4+K121+K28+K122+K125</f>
        <v>500370.77173999994</v>
      </c>
    </row>
    <row r="4" spans="1:12" ht="63" customHeight="1" x14ac:dyDescent="0.25">
      <c r="A4" s="214" t="s">
        <v>315</v>
      </c>
      <c r="B4" s="215" t="s">
        <v>314</v>
      </c>
      <c r="C4" s="215" t="s">
        <v>97</v>
      </c>
      <c r="D4" s="215" t="s">
        <v>316</v>
      </c>
      <c r="E4" s="215" t="s">
        <v>317</v>
      </c>
      <c r="F4" s="215" t="s">
        <v>83</v>
      </c>
      <c r="G4" s="216"/>
      <c r="H4" s="217">
        <v>3683.5</v>
      </c>
      <c r="I4" s="217">
        <v>2384.8000000000002</v>
      </c>
      <c r="J4" s="217">
        <v>1841.76</v>
      </c>
      <c r="K4" s="217">
        <f>I4-J4</f>
        <v>543.04000000000019</v>
      </c>
    </row>
    <row r="5" spans="1:12" ht="19.5" customHeight="1" x14ac:dyDescent="0.25">
      <c r="A5" s="528" t="s">
        <v>318</v>
      </c>
      <c r="B5" s="215" t="s">
        <v>314</v>
      </c>
      <c r="C5" s="215" t="s">
        <v>85</v>
      </c>
      <c r="D5" s="215" t="s">
        <v>86</v>
      </c>
      <c r="E5" s="215" t="s">
        <v>319</v>
      </c>
      <c r="F5" s="215" t="s">
        <v>320</v>
      </c>
      <c r="G5" s="218"/>
      <c r="H5" s="217">
        <v>478.20000000000005</v>
      </c>
      <c r="I5" s="217">
        <v>439.85</v>
      </c>
      <c r="J5" s="217">
        <v>439.85</v>
      </c>
      <c r="K5" s="217">
        <f>I5-J5</f>
        <v>0</v>
      </c>
    </row>
    <row r="6" spans="1:12" x14ac:dyDescent="0.25">
      <c r="A6" s="529"/>
      <c r="B6" s="215" t="s">
        <v>314</v>
      </c>
      <c r="C6" s="215" t="s">
        <v>85</v>
      </c>
      <c r="D6" s="215" t="s">
        <v>89</v>
      </c>
      <c r="E6" s="215" t="s">
        <v>319</v>
      </c>
      <c r="F6" s="215" t="s">
        <v>320</v>
      </c>
      <c r="G6" s="218"/>
      <c r="H6" s="217">
        <v>1318.5</v>
      </c>
      <c r="I6" s="217">
        <v>1318.5</v>
      </c>
      <c r="J6" s="217">
        <v>1318.5</v>
      </c>
      <c r="K6" s="217">
        <f>I6-J6</f>
        <v>0</v>
      </c>
    </row>
    <row r="7" spans="1:12" x14ac:dyDescent="0.25">
      <c r="A7" s="529"/>
      <c r="B7" s="215" t="s">
        <v>314</v>
      </c>
      <c r="C7" s="215" t="s">
        <v>96</v>
      </c>
      <c r="D7" s="215" t="s">
        <v>97</v>
      </c>
      <c r="E7" s="215" t="s">
        <v>319</v>
      </c>
      <c r="F7" s="215" t="s">
        <v>320</v>
      </c>
      <c r="G7" s="218"/>
      <c r="H7" s="217">
        <v>32655.3</v>
      </c>
      <c r="I7" s="217">
        <v>19442.28</v>
      </c>
      <c r="J7" s="217">
        <v>19442.28</v>
      </c>
      <c r="K7" s="217">
        <f>I7-J7</f>
        <v>0</v>
      </c>
    </row>
    <row r="8" spans="1:12" x14ac:dyDescent="0.25">
      <c r="A8" s="530"/>
      <c r="B8" s="215" t="s">
        <v>314</v>
      </c>
      <c r="C8" s="215" t="s">
        <v>96</v>
      </c>
      <c r="D8" s="215" t="s">
        <v>89</v>
      </c>
      <c r="E8" s="215" t="s">
        <v>319</v>
      </c>
      <c r="F8" s="215" t="s">
        <v>321</v>
      </c>
      <c r="G8" s="218"/>
      <c r="H8" s="217">
        <v>98</v>
      </c>
      <c r="I8" s="217">
        <v>49.05</v>
      </c>
      <c r="J8" s="217">
        <v>0</v>
      </c>
      <c r="K8" s="217">
        <f>I8-J8</f>
        <v>49.05</v>
      </c>
    </row>
    <row r="9" spans="1:12" s="213" customFormat="1" ht="37.5" x14ac:dyDescent="0.25">
      <c r="A9" s="219" t="s">
        <v>74</v>
      </c>
      <c r="B9" s="220" t="s">
        <v>314</v>
      </c>
      <c r="C9" s="220"/>
      <c r="D9" s="220"/>
      <c r="E9" s="220"/>
      <c r="F9" s="221"/>
      <c r="G9" s="222"/>
      <c r="H9" s="223">
        <f>H10+H31+H110</f>
        <v>1658686.4014199998</v>
      </c>
      <c r="I9" s="223">
        <f>I10+I32+I110</f>
        <v>1285938.4259499998</v>
      </c>
      <c r="J9" s="223">
        <f>J10+J32+J110</f>
        <v>770252.84421000001</v>
      </c>
      <c r="K9" s="223">
        <f>K10+K32+K110</f>
        <v>496912.58173999999</v>
      </c>
      <c r="L9" s="213">
        <f>H9-[2]МФ!$J$13</f>
        <v>0</v>
      </c>
    </row>
    <row r="10" spans="1:12" x14ac:dyDescent="0.25">
      <c r="A10" s="224" t="s">
        <v>1</v>
      </c>
      <c r="B10" s="225" t="s">
        <v>314</v>
      </c>
      <c r="C10" s="225" t="s">
        <v>85</v>
      </c>
      <c r="D10" s="225"/>
      <c r="E10" s="225"/>
      <c r="F10" s="225"/>
      <c r="G10" s="226"/>
      <c r="H10" s="227">
        <f>H11+H17+H23</f>
        <v>201590.39999999999</v>
      </c>
      <c r="I10" s="227">
        <f>I11+I17+I23</f>
        <v>147419.277</v>
      </c>
      <c r="J10" s="227">
        <f>J11+J17+J23</f>
        <v>122653.12000000001</v>
      </c>
      <c r="K10" s="227">
        <f>K11+K17+K23</f>
        <v>24766.156999999999</v>
      </c>
    </row>
    <row r="11" spans="1:12" s="233" customFormat="1" x14ac:dyDescent="0.25">
      <c r="A11" s="228" t="s">
        <v>322</v>
      </c>
      <c r="B11" s="229" t="s">
        <v>314</v>
      </c>
      <c r="C11" s="229" t="s">
        <v>85</v>
      </c>
      <c r="D11" s="229" t="s">
        <v>86</v>
      </c>
      <c r="E11" s="229"/>
      <c r="F11" s="229"/>
      <c r="G11" s="230"/>
      <c r="H11" s="231">
        <f t="shared" ref="H11:I13" si="0">H12</f>
        <v>54493.2</v>
      </c>
      <c r="I11" s="231">
        <f t="shared" si="0"/>
        <v>36971.07</v>
      </c>
      <c r="J11" s="231">
        <v>30716.27</v>
      </c>
      <c r="K11" s="232">
        <f t="shared" ref="K11:K16" si="1">I11-J11</f>
        <v>6254.7999999999993</v>
      </c>
    </row>
    <row r="12" spans="1:12" s="233" customFormat="1" ht="37.5" x14ac:dyDescent="0.25">
      <c r="A12" s="228" t="s">
        <v>74</v>
      </c>
      <c r="B12" s="229" t="s">
        <v>314</v>
      </c>
      <c r="C12" s="229" t="s">
        <v>85</v>
      </c>
      <c r="D12" s="229" t="s">
        <v>86</v>
      </c>
      <c r="E12" s="229" t="s">
        <v>323</v>
      </c>
      <c r="F12" s="229"/>
      <c r="G12" s="230"/>
      <c r="H12" s="232">
        <f t="shared" si="0"/>
        <v>54493.2</v>
      </c>
      <c r="I12" s="232">
        <f t="shared" si="0"/>
        <v>36971.07</v>
      </c>
      <c r="J12" s="232">
        <v>30716.27</v>
      </c>
      <c r="K12" s="232">
        <f t="shared" si="1"/>
        <v>6254.7999999999993</v>
      </c>
    </row>
    <row r="13" spans="1:12" x14ac:dyDescent="0.25">
      <c r="A13" s="234" t="s">
        <v>1</v>
      </c>
      <c r="B13" s="204" t="s">
        <v>314</v>
      </c>
      <c r="C13" s="204" t="s">
        <v>85</v>
      </c>
      <c r="D13" s="204" t="s">
        <v>86</v>
      </c>
      <c r="E13" s="204" t="s">
        <v>324</v>
      </c>
      <c r="F13" s="204"/>
      <c r="G13" s="216"/>
      <c r="H13" s="217">
        <f t="shared" si="0"/>
        <v>54493.2</v>
      </c>
      <c r="I13" s="217">
        <f t="shared" si="0"/>
        <v>36971.07</v>
      </c>
      <c r="J13" s="217">
        <v>30716.27</v>
      </c>
      <c r="K13" s="217">
        <f t="shared" si="1"/>
        <v>6254.7999999999993</v>
      </c>
    </row>
    <row r="14" spans="1:12" ht="112.5" x14ac:dyDescent="0.25">
      <c r="A14" s="234" t="s">
        <v>325</v>
      </c>
      <c r="B14" s="204" t="s">
        <v>314</v>
      </c>
      <c r="C14" s="204" t="s">
        <v>85</v>
      </c>
      <c r="D14" s="204" t="s">
        <v>86</v>
      </c>
      <c r="E14" s="204" t="s">
        <v>326</v>
      </c>
      <c r="F14" s="204" t="s">
        <v>83</v>
      </c>
      <c r="G14" s="216"/>
      <c r="H14" s="217">
        <f>H15+H16</f>
        <v>54493.2</v>
      </c>
      <c r="I14" s="217">
        <f>I15+I16</f>
        <v>36971.07</v>
      </c>
      <c r="J14" s="217">
        <f>J15+J16</f>
        <v>30716.27</v>
      </c>
      <c r="K14" s="217">
        <f>K15+K16</f>
        <v>6254.7999999999993</v>
      </c>
    </row>
    <row r="15" spans="1:12" x14ac:dyDescent="0.25">
      <c r="A15" s="235" t="s">
        <v>327</v>
      </c>
      <c r="B15" s="215" t="s">
        <v>314</v>
      </c>
      <c r="C15" s="215" t="s">
        <v>85</v>
      </c>
      <c r="D15" s="215" t="s">
        <v>86</v>
      </c>
      <c r="E15" s="215" t="s">
        <v>328</v>
      </c>
      <c r="F15" s="215" t="s">
        <v>329</v>
      </c>
      <c r="G15" s="218"/>
      <c r="H15" s="217">
        <v>49493.2</v>
      </c>
      <c r="I15" s="217">
        <v>36971.07</v>
      </c>
      <c r="J15" s="217">
        <v>30716.27</v>
      </c>
      <c r="K15" s="217">
        <f t="shared" si="1"/>
        <v>6254.7999999999993</v>
      </c>
      <c r="L15" s="202">
        <f>H15+H21+H27</f>
        <v>190672.4</v>
      </c>
    </row>
    <row r="16" spans="1:12" x14ac:dyDescent="0.25">
      <c r="A16" s="235" t="s">
        <v>330</v>
      </c>
      <c r="B16" s="215" t="s">
        <v>314</v>
      </c>
      <c r="C16" s="215" t="s">
        <v>85</v>
      </c>
      <c r="D16" s="204" t="s">
        <v>86</v>
      </c>
      <c r="E16" s="215" t="s">
        <v>328</v>
      </c>
      <c r="F16" s="215" t="s">
        <v>320</v>
      </c>
      <c r="G16" s="218"/>
      <c r="H16" s="217">
        <v>5000</v>
      </c>
      <c r="I16" s="217">
        <v>0</v>
      </c>
      <c r="J16" s="217">
        <v>0</v>
      </c>
      <c r="K16" s="217">
        <f t="shared" si="1"/>
        <v>0</v>
      </c>
    </row>
    <row r="17" spans="1:11" s="233" customFormat="1" x14ac:dyDescent="0.25">
      <c r="A17" s="228" t="s">
        <v>331</v>
      </c>
      <c r="B17" s="229" t="s">
        <v>314</v>
      </c>
      <c r="C17" s="229" t="s">
        <v>85</v>
      </c>
      <c r="D17" s="229" t="s">
        <v>89</v>
      </c>
      <c r="E17" s="229"/>
      <c r="F17" s="229"/>
      <c r="G17" s="230"/>
      <c r="H17" s="231">
        <f t="shared" ref="H17:J19" si="2">H18</f>
        <v>141873.1</v>
      </c>
      <c r="I17" s="231">
        <f t="shared" si="2"/>
        <v>106542.217</v>
      </c>
      <c r="J17" s="231">
        <f t="shared" si="2"/>
        <v>88710.85</v>
      </c>
      <c r="K17" s="231">
        <f t="shared" ref="K17:K28" si="3">I17-J17</f>
        <v>17831.366999999998</v>
      </c>
    </row>
    <row r="18" spans="1:11" s="233" customFormat="1" ht="37.5" x14ac:dyDescent="0.25">
      <c r="A18" s="228" t="s">
        <v>74</v>
      </c>
      <c r="B18" s="229" t="s">
        <v>314</v>
      </c>
      <c r="C18" s="229" t="s">
        <v>85</v>
      </c>
      <c r="D18" s="229" t="s">
        <v>89</v>
      </c>
      <c r="E18" s="229" t="s">
        <v>332</v>
      </c>
      <c r="F18" s="229"/>
      <c r="G18" s="230"/>
      <c r="H18" s="232">
        <f t="shared" si="2"/>
        <v>141873.1</v>
      </c>
      <c r="I18" s="232">
        <f t="shared" si="2"/>
        <v>106542.217</v>
      </c>
      <c r="J18" s="232">
        <f t="shared" si="2"/>
        <v>88710.85</v>
      </c>
      <c r="K18" s="232">
        <f t="shared" si="3"/>
        <v>17831.366999999998</v>
      </c>
    </row>
    <row r="19" spans="1:11" s="233" customFormat="1" x14ac:dyDescent="0.25">
      <c r="A19" s="228" t="s">
        <v>1</v>
      </c>
      <c r="B19" s="229" t="s">
        <v>314</v>
      </c>
      <c r="C19" s="229" t="s">
        <v>85</v>
      </c>
      <c r="D19" s="229" t="s">
        <v>89</v>
      </c>
      <c r="E19" s="229" t="s">
        <v>324</v>
      </c>
      <c r="F19" s="229"/>
      <c r="G19" s="230"/>
      <c r="H19" s="232">
        <f t="shared" si="2"/>
        <v>141873.1</v>
      </c>
      <c r="I19" s="232">
        <f t="shared" si="2"/>
        <v>106542.217</v>
      </c>
      <c r="J19" s="232">
        <f t="shared" si="2"/>
        <v>88710.85</v>
      </c>
      <c r="K19" s="232">
        <f t="shared" si="3"/>
        <v>17831.366999999998</v>
      </c>
    </row>
    <row r="20" spans="1:11" ht="112.5" x14ac:dyDescent="0.25">
      <c r="A20" s="234" t="s">
        <v>333</v>
      </c>
      <c r="B20" s="204" t="s">
        <v>314</v>
      </c>
      <c r="C20" s="204" t="s">
        <v>85</v>
      </c>
      <c r="D20" s="204" t="s">
        <v>89</v>
      </c>
      <c r="E20" s="204" t="s">
        <v>334</v>
      </c>
      <c r="F20" s="204" t="s">
        <v>83</v>
      </c>
      <c r="G20" s="216"/>
      <c r="H20" s="217">
        <f>H21+H22</f>
        <v>141873.1</v>
      </c>
      <c r="I20" s="217">
        <f>I21+I22</f>
        <v>106542.217</v>
      </c>
      <c r="J20" s="217">
        <f>J21+J22</f>
        <v>88710.85</v>
      </c>
      <c r="K20" s="217">
        <f t="shared" si="3"/>
        <v>17831.366999999998</v>
      </c>
    </row>
    <row r="21" spans="1:11" x14ac:dyDescent="0.25">
      <c r="A21" s="235" t="s">
        <v>327</v>
      </c>
      <c r="B21" s="215" t="s">
        <v>314</v>
      </c>
      <c r="C21" s="215" t="s">
        <v>85</v>
      </c>
      <c r="D21" s="215" t="s">
        <v>89</v>
      </c>
      <c r="E21" s="215" t="s">
        <v>335</v>
      </c>
      <c r="F21" s="215" t="s">
        <v>329</v>
      </c>
      <c r="G21" s="218"/>
      <c r="H21" s="217">
        <v>135955.1</v>
      </c>
      <c r="I21" s="217">
        <v>102103.90700000001</v>
      </c>
      <c r="J21" s="217">
        <v>85751.74</v>
      </c>
      <c r="K21" s="217">
        <f t="shared" si="3"/>
        <v>16352.167000000001</v>
      </c>
    </row>
    <row r="22" spans="1:11" x14ac:dyDescent="0.25">
      <c r="A22" s="235" t="s">
        <v>330</v>
      </c>
      <c r="B22" s="215" t="s">
        <v>314</v>
      </c>
      <c r="C22" s="215" t="s">
        <v>85</v>
      </c>
      <c r="D22" s="215" t="s">
        <v>89</v>
      </c>
      <c r="E22" s="215" t="s">
        <v>335</v>
      </c>
      <c r="F22" s="215" t="s">
        <v>320</v>
      </c>
      <c r="G22" s="218"/>
      <c r="H22" s="217">
        <v>5918</v>
      </c>
      <c r="I22" s="217">
        <v>4438.3100000000004</v>
      </c>
      <c r="J22" s="217">
        <v>2959.11</v>
      </c>
      <c r="K22" s="217">
        <f t="shared" si="3"/>
        <v>1479.2000000000003</v>
      </c>
    </row>
    <row r="23" spans="1:11" x14ac:dyDescent="0.25">
      <c r="A23" s="234" t="s">
        <v>336</v>
      </c>
      <c r="B23" s="204" t="s">
        <v>314</v>
      </c>
      <c r="C23" s="204" t="s">
        <v>85</v>
      </c>
      <c r="D23" s="204" t="s">
        <v>91</v>
      </c>
      <c r="E23" s="204"/>
      <c r="F23" s="204"/>
      <c r="G23" s="216"/>
      <c r="H23" s="236">
        <f t="shared" ref="H23:J25" si="4">H24</f>
        <v>5224.0999999999995</v>
      </c>
      <c r="I23" s="236">
        <f t="shared" si="4"/>
        <v>3905.99</v>
      </c>
      <c r="J23" s="236">
        <f t="shared" si="4"/>
        <v>3226</v>
      </c>
      <c r="K23" s="236">
        <f t="shared" si="3"/>
        <v>679.98999999999978</v>
      </c>
    </row>
    <row r="24" spans="1:11" ht="37.5" x14ac:dyDescent="0.25">
      <c r="A24" s="234" t="s">
        <v>74</v>
      </c>
      <c r="B24" s="204" t="s">
        <v>314</v>
      </c>
      <c r="C24" s="204" t="s">
        <v>85</v>
      </c>
      <c r="D24" s="204" t="s">
        <v>91</v>
      </c>
      <c r="E24" s="204" t="s">
        <v>337</v>
      </c>
      <c r="F24" s="204"/>
      <c r="G24" s="216"/>
      <c r="H24" s="217">
        <f t="shared" si="4"/>
        <v>5224.0999999999995</v>
      </c>
      <c r="I24" s="217">
        <f t="shared" si="4"/>
        <v>3905.99</v>
      </c>
      <c r="J24" s="217">
        <f t="shared" si="4"/>
        <v>3226</v>
      </c>
      <c r="K24" s="217">
        <f t="shared" si="3"/>
        <v>679.98999999999978</v>
      </c>
    </row>
    <row r="25" spans="1:11" x14ac:dyDescent="0.25">
      <c r="A25" s="234" t="s">
        <v>1</v>
      </c>
      <c r="B25" s="204" t="s">
        <v>314</v>
      </c>
      <c r="C25" s="204" t="s">
        <v>85</v>
      </c>
      <c r="D25" s="204" t="s">
        <v>91</v>
      </c>
      <c r="E25" s="204" t="s">
        <v>338</v>
      </c>
      <c r="F25" s="204"/>
      <c r="G25" s="216"/>
      <c r="H25" s="217">
        <f t="shared" si="4"/>
        <v>5224.0999999999995</v>
      </c>
      <c r="I25" s="217">
        <f t="shared" si="4"/>
        <v>3905.99</v>
      </c>
      <c r="J25" s="217">
        <f t="shared" si="4"/>
        <v>3226</v>
      </c>
      <c r="K25" s="217">
        <f t="shared" si="3"/>
        <v>679.98999999999978</v>
      </c>
    </row>
    <row r="26" spans="1:11" ht="150" x14ac:dyDescent="0.25">
      <c r="A26" s="234" t="s">
        <v>339</v>
      </c>
      <c r="B26" s="204" t="s">
        <v>314</v>
      </c>
      <c r="C26" s="204" t="s">
        <v>85</v>
      </c>
      <c r="D26" s="204" t="s">
        <v>91</v>
      </c>
      <c r="E26" s="204" t="s">
        <v>340</v>
      </c>
      <c r="F26" s="204" t="s">
        <v>83</v>
      </c>
      <c r="G26" s="216"/>
      <c r="H26" s="217">
        <f>H27</f>
        <v>5224.0999999999995</v>
      </c>
      <c r="I26" s="217">
        <f>I27</f>
        <v>3905.99</v>
      </c>
      <c r="J26" s="217">
        <f>J27</f>
        <v>3226</v>
      </c>
      <c r="K26" s="217">
        <f t="shared" si="3"/>
        <v>679.98999999999978</v>
      </c>
    </row>
    <row r="27" spans="1:11" x14ac:dyDescent="0.25">
      <c r="A27" s="235" t="s">
        <v>327</v>
      </c>
      <c r="B27" s="215" t="s">
        <v>314</v>
      </c>
      <c r="C27" s="215" t="s">
        <v>85</v>
      </c>
      <c r="D27" s="215" t="s">
        <v>91</v>
      </c>
      <c r="E27" s="215" t="s">
        <v>341</v>
      </c>
      <c r="F27" s="215" t="s">
        <v>329</v>
      </c>
      <c r="G27" s="218"/>
      <c r="H27" s="217">
        <v>5224.0999999999995</v>
      </c>
      <c r="I27" s="217">
        <v>3905.99</v>
      </c>
      <c r="J27" s="217">
        <v>3226</v>
      </c>
      <c r="K27" s="217">
        <f t="shared" si="3"/>
        <v>679.98999999999978</v>
      </c>
    </row>
    <row r="28" spans="1:11" ht="37.5" x14ac:dyDescent="0.25">
      <c r="A28" s="234" t="s">
        <v>342</v>
      </c>
      <c r="B28" s="204" t="s">
        <v>314</v>
      </c>
      <c r="C28" s="204" t="s">
        <v>85</v>
      </c>
      <c r="D28" s="204" t="s">
        <v>343</v>
      </c>
      <c r="E28" s="204" t="s">
        <v>344</v>
      </c>
      <c r="F28" s="204" t="s">
        <v>345</v>
      </c>
      <c r="G28" s="237"/>
      <c r="H28" s="238">
        <v>868</v>
      </c>
      <c r="I28" s="238">
        <v>864</v>
      </c>
      <c r="J28" s="238">
        <v>558</v>
      </c>
      <c r="K28" s="236">
        <f t="shared" si="3"/>
        <v>306</v>
      </c>
    </row>
    <row r="29" spans="1:11" x14ac:dyDescent="0.25">
      <c r="A29" s="239" t="s">
        <v>346</v>
      </c>
      <c r="B29" s="204" t="s">
        <v>314</v>
      </c>
      <c r="C29" s="204" t="s">
        <v>96</v>
      </c>
      <c r="D29" s="204"/>
      <c r="E29" s="204"/>
      <c r="F29" s="204"/>
      <c r="G29" s="216"/>
      <c r="H29" s="236">
        <f>H30+H108+H125</f>
        <v>1460075.3014199999</v>
      </c>
      <c r="I29" s="236">
        <f>I30+I108+I125</f>
        <v>1141079.1489499998</v>
      </c>
      <c r="J29" s="236">
        <f>J30+J108+J125</f>
        <v>647599.72421000001</v>
      </c>
      <c r="K29" s="236">
        <f>K30+K108+K125</f>
        <v>474706.42473999999</v>
      </c>
    </row>
    <row r="30" spans="1:11" x14ac:dyDescent="0.25">
      <c r="A30" s="239" t="s">
        <v>347</v>
      </c>
      <c r="B30" s="204" t="s">
        <v>314</v>
      </c>
      <c r="C30" s="204" t="s">
        <v>96</v>
      </c>
      <c r="D30" s="204" t="s">
        <v>97</v>
      </c>
      <c r="E30" s="204"/>
      <c r="F30" s="204"/>
      <c r="G30" s="216"/>
      <c r="H30" s="236">
        <f t="shared" ref="H30:K31" si="5">H31</f>
        <v>1429934.35142</v>
      </c>
      <c r="I30" s="236">
        <f t="shared" si="5"/>
        <v>1118185.0189499999</v>
      </c>
      <c r="J30" s="236">
        <f t="shared" si="5"/>
        <v>634854.80420999997</v>
      </c>
      <c r="K30" s="236">
        <f t="shared" si="5"/>
        <v>464557.21473999997</v>
      </c>
    </row>
    <row r="31" spans="1:11" ht="37.5" x14ac:dyDescent="0.25">
      <c r="A31" s="234" t="s">
        <v>74</v>
      </c>
      <c r="B31" s="204" t="s">
        <v>314</v>
      </c>
      <c r="C31" s="204" t="s">
        <v>96</v>
      </c>
      <c r="D31" s="204" t="s">
        <v>97</v>
      </c>
      <c r="E31" s="204" t="s">
        <v>332</v>
      </c>
      <c r="F31" s="204"/>
      <c r="G31" s="216"/>
      <c r="H31" s="236">
        <f>H32</f>
        <v>1429934.35142</v>
      </c>
      <c r="I31" s="236">
        <f>I32</f>
        <v>1118185.0189499999</v>
      </c>
      <c r="J31" s="236">
        <f t="shared" si="5"/>
        <v>634854.80420999997</v>
      </c>
      <c r="K31" s="236">
        <f t="shared" si="5"/>
        <v>464557.21473999997</v>
      </c>
    </row>
    <row r="32" spans="1:11" x14ac:dyDescent="0.25">
      <c r="A32" s="240" t="s">
        <v>4</v>
      </c>
      <c r="B32" s="225" t="s">
        <v>314</v>
      </c>
      <c r="C32" s="225" t="s">
        <v>96</v>
      </c>
      <c r="D32" s="225" t="s">
        <v>97</v>
      </c>
      <c r="E32" s="225" t="s">
        <v>348</v>
      </c>
      <c r="F32" s="225"/>
      <c r="G32" s="226"/>
      <c r="H32" s="227">
        <f>H33+H37+H40+H42+H46+H48+H50+H80+H95+H105</f>
        <v>1429934.35142</v>
      </c>
      <c r="I32" s="227">
        <f>I33+I37+I40+I42+I46+I48+I50+I80+I95+I105</f>
        <v>1118185.0189499999</v>
      </c>
      <c r="J32" s="227">
        <f>J33+J37+J40+J42+J46+J48+J50+J80+J95+J105</f>
        <v>634854.80420999997</v>
      </c>
      <c r="K32" s="227">
        <f>K33+K37+K40+K42+K46+K48+K50+K80+K95+K105</f>
        <v>464557.21473999997</v>
      </c>
    </row>
    <row r="33" spans="1:11" ht="112.5" x14ac:dyDescent="0.25">
      <c r="A33" s="239" t="s">
        <v>349</v>
      </c>
      <c r="B33" s="204" t="s">
        <v>314</v>
      </c>
      <c r="C33" s="204" t="s">
        <v>96</v>
      </c>
      <c r="D33" s="204" t="s">
        <v>97</v>
      </c>
      <c r="E33" s="204" t="s">
        <v>350</v>
      </c>
      <c r="F33" s="204"/>
      <c r="G33" s="216"/>
      <c r="H33" s="324">
        <f>H34+H35+H36</f>
        <v>63852.599999999991</v>
      </c>
      <c r="I33" s="324">
        <f>I34+I35+I36</f>
        <v>39471.56</v>
      </c>
      <c r="J33" s="324">
        <f>J34+J35+J36</f>
        <v>27090.959999999999</v>
      </c>
      <c r="K33" s="324">
        <f>K34+K35+K36</f>
        <v>12380.599999999999</v>
      </c>
    </row>
    <row r="34" spans="1:11" x14ac:dyDescent="0.25">
      <c r="A34" s="531" t="s">
        <v>327</v>
      </c>
      <c r="B34" s="215" t="s">
        <v>314</v>
      </c>
      <c r="C34" s="215" t="s">
        <v>96</v>
      </c>
      <c r="D34" s="215" t="s">
        <v>97</v>
      </c>
      <c r="E34" s="215" t="s">
        <v>351</v>
      </c>
      <c r="F34" s="215" t="s">
        <v>329</v>
      </c>
      <c r="G34" s="218"/>
      <c r="H34" s="217">
        <v>48232.599999999991</v>
      </c>
      <c r="I34" s="217">
        <v>36121.56</v>
      </c>
      <c r="J34" s="217">
        <v>24090.959999999999</v>
      </c>
      <c r="K34" s="217">
        <f>I34-J34</f>
        <v>12030.599999999999</v>
      </c>
    </row>
    <row r="35" spans="1:11" x14ac:dyDescent="0.25">
      <c r="A35" s="532"/>
      <c r="B35" s="215" t="s">
        <v>314</v>
      </c>
      <c r="C35" s="215" t="s">
        <v>96</v>
      </c>
      <c r="D35" s="215" t="s">
        <v>97</v>
      </c>
      <c r="E35" s="215" t="s">
        <v>352</v>
      </c>
      <c r="F35" s="215" t="s">
        <v>329</v>
      </c>
      <c r="G35" s="218"/>
      <c r="H35" s="217">
        <f>9350-H102</f>
        <v>3850</v>
      </c>
      <c r="I35" s="217">
        <v>3350</v>
      </c>
      <c r="J35" s="217">
        <v>3000</v>
      </c>
      <c r="K35" s="217">
        <f>I35-J35</f>
        <v>350</v>
      </c>
    </row>
    <row r="36" spans="1:11" x14ac:dyDescent="0.25">
      <c r="A36" s="331"/>
      <c r="B36" s="215" t="s">
        <v>314</v>
      </c>
      <c r="C36" s="333" t="s">
        <v>96</v>
      </c>
      <c r="D36" s="333" t="s">
        <v>97</v>
      </c>
      <c r="E36" s="334" t="s">
        <v>473</v>
      </c>
      <c r="F36" s="335" t="s">
        <v>474</v>
      </c>
      <c r="G36" s="218"/>
      <c r="H36" s="217">
        <v>11770</v>
      </c>
      <c r="I36" s="217">
        <v>0</v>
      </c>
      <c r="J36" s="217"/>
      <c r="K36" s="217"/>
    </row>
    <row r="37" spans="1:11" ht="93.75" x14ac:dyDescent="0.25">
      <c r="A37" s="239" t="s">
        <v>353</v>
      </c>
      <c r="B37" s="204" t="s">
        <v>314</v>
      </c>
      <c r="C37" s="204" t="s">
        <v>96</v>
      </c>
      <c r="D37" s="204" t="s">
        <v>97</v>
      </c>
      <c r="E37" s="204" t="s">
        <v>354</v>
      </c>
      <c r="F37" s="204" t="s">
        <v>83</v>
      </c>
      <c r="G37" s="216"/>
      <c r="H37" s="324">
        <f>H38+H39</f>
        <v>216126.22</v>
      </c>
      <c r="I37" s="236">
        <f>I38+I39</f>
        <v>148095.28</v>
      </c>
      <c r="J37" s="236">
        <f>J38+J39</f>
        <v>99507.34</v>
      </c>
      <c r="K37" s="236">
        <f>K38+K39</f>
        <v>48587.94</v>
      </c>
    </row>
    <row r="38" spans="1:11" x14ac:dyDescent="0.25">
      <c r="A38" s="241" t="s">
        <v>327</v>
      </c>
      <c r="B38" s="215" t="s">
        <v>314</v>
      </c>
      <c r="C38" s="215" t="s">
        <v>96</v>
      </c>
      <c r="D38" s="215" t="s">
        <v>97</v>
      </c>
      <c r="E38" s="215" t="s">
        <v>355</v>
      </c>
      <c r="F38" s="215" t="s">
        <v>329</v>
      </c>
      <c r="G38" s="218"/>
      <c r="H38" s="217">
        <f>198056.52</f>
        <v>198056.52</v>
      </c>
      <c r="I38" s="217">
        <v>148095.28</v>
      </c>
      <c r="J38" s="217">
        <v>99507.34</v>
      </c>
      <c r="K38" s="217">
        <f>I38-J38</f>
        <v>48587.94</v>
      </c>
    </row>
    <row r="39" spans="1:11" x14ac:dyDescent="0.25">
      <c r="A39" s="242" t="s">
        <v>330</v>
      </c>
      <c r="B39" s="215" t="s">
        <v>314</v>
      </c>
      <c r="C39" s="215" t="s">
        <v>96</v>
      </c>
      <c r="D39" s="215" t="s">
        <v>97</v>
      </c>
      <c r="E39" s="215" t="s">
        <v>355</v>
      </c>
      <c r="F39" s="215" t="s">
        <v>320</v>
      </c>
      <c r="G39" s="218"/>
      <c r="H39" s="217">
        <v>18069.7</v>
      </c>
      <c r="I39" s="217">
        <v>0</v>
      </c>
      <c r="J39" s="217">
        <v>0</v>
      </c>
      <c r="K39" s="217">
        <f>I39-J39</f>
        <v>0</v>
      </c>
    </row>
    <row r="40" spans="1:11" ht="93.75" x14ac:dyDescent="0.25">
      <c r="A40" s="239" t="s">
        <v>356</v>
      </c>
      <c r="B40" s="204" t="s">
        <v>314</v>
      </c>
      <c r="C40" s="204" t="s">
        <v>96</v>
      </c>
      <c r="D40" s="204" t="s">
        <v>97</v>
      </c>
      <c r="E40" s="204" t="s">
        <v>357</v>
      </c>
      <c r="F40" s="204"/>
      <c r="G40" s="216"/>
      <c r="H40" s="324">
        <f>H41</f>
        <v>90672.53</v>
      </c>
      <c r="I40" s="236">
        <f>I41</f>
        <v>67601.63</v>
      </c>
      <c r="J40" s="236">
        <f>J41</f>
        <v>45294.37</v>
      </c>
      <c r="K40" s="236">
        <f>K41</f>
        <v>22307.260000000002</v>
      </c>
    </row>
    <row r="41" spans="1:11" x14ac:dyDescent="0.25">
      <c r="A41" s="241" t="s">
        <v>327</v>
      </c>
      <c r="B41" s="215" t="s">
        <v>314</v>
      </c>
      <c r="C41" s="215" t="s">
        <v>96</v>
      </c>
      <c r="D41" s="215" t="s">
        <v>97</v>
      </c>
      <c r="E41" s="215" t="s">
        <v>358</v>
      </c>
      <c r="F41" s="215" t="s">
        <v>83</v>
      </c>
      <c r="G41" s="218"/>
      <c r="H41" s="217">
        <v>90672.53</v>
      </c>
      <c r="I41" s="217">
        <v>67601.63</v>
      </c>
      <c r="J41" s="217">
        <v>45294.37</v>
      </c>
      <c r="K41" s="217">
        <f>I41-J41</f>
        <v>22307.260000000002</v>
      </c>
    </row>
    <row r="42" spans="1:11" ht="93.75" x14ac:dyDescent="0.25">
      <c r="A42" s="239" t="s">
        <v>359</v>
      </c>
      <c r="B42" s="204" t="s">
        <v>314</v>
      </c>
      <c r="C42" s="204" t="s">
        <v>96</v>
      </c>
      <c r="D42" s="204" t="s">
        <v>97</v>
      </c>
      <c r="E42" s="204" t="s">
        <v>360</v>
      </c>
      <c r="F42" s="204" t="s">
        <v>83</v>
      </c>
      <c r="G42" s="216"/>
      <c r="H42" s="324">
        <f>H43+H44+H45</f>
        <v>801744.79999999993</v>
      </c>
      <c r="I42" s="236">
        <f>I43+I44+I45</f>
        <v>619197.07000000007</v>
      </c>
      <c r="J42" s="236">
        <f>J43+J44+J45</f>
        <v>419111.95</v>
      </c>
      <c r="K42" s="236">
        <f>K43+K44</f>
        <v>181312.12000000005</v>
      </c>
    </row>
    <row r="43" spans="1:11" x14ac:dyDescent="0.25">
      <c r="A43" s="531" t="s">
        <v>327</v>
      </c>
      <c r="B43" s="215" t="s">
        <v>314</v>
      </c>
      <c r="C43" s="215" t="s">
        <v>96</v>
      </c>
      <c r="D43" s="215" t="s">
        <v>97</v>
      </c>
      <c r="E43" s="215" t="s">
        <v>361</v>
      </c>
      <c r="F43" s="215" t="s">
        <v>329</v>
      </c>
      <c r="G43" s="218"/>
      <c r="H43" s="217">
        <v>729643.89999999991</v>
      </c>
      <c r="I43" s="217">
        <v>549696.17000000004</v>
      </c>
      <c r="J43" s="217">
        <v>377540.05</v>
      </c>
      <c r="K43" s="217">
        <f>I43-J43</f>
        <v>172156.12000000005</v>
      </c>
    </row>
    <row r="44" spans="1:11" x14ac:dyDescent="0.25">
      <c r="A44" s="532"/>
      <c r="B44" s="215" t="s">
        <v>314</v>
      </c>
      <c r="C44" s="215" t="s">
        <v>96</v>
      </c>
      <c r="D44" s="215" t="s">
        <v>97</v>
      </c>
      <c r="E44" s="215" t="s">
        <v>362</v>
      </c>
      <c r="F44" s="215" t="s">
        <v>329</v>
      </c>
      <c r="G44" s="218"/>
      <c r="H44" s="217">
        <f>35682.9-H103</f>
        <v>22502.9</v>
      </c>
      <c r="I44" s="217">
        <v>19902.900000000001</v>
      </c>
      <c r="J44" s="217">
        <f>23926.9-13180</f>
        <v>10746.900000000001</v>
      </c>
      <c r="K44" s="217">
        <f>I44-J44</f>
        <v>9156</v>
      </c>
    </row>
    <row r="45" spans="1:11" x14ac:dyDescent="0.25">
      <c r="A45" s="242" t="s">
        <v>330</v>
      </c>
      <c r="B45" s="215" t="s">
        <v>314</v>
      </c>
      <c r="C45" s="215" t="s">
        <v>96</v>
      </c>
      <c r="D45" s="215" t="s">
        <v>97</v>
      </c>
      <c r="E45" s="215" t="s">
        <v>361</v>
      </c>
      <c r="F45" s="215" t="s">
        <v>320</v>
      </c>
      <c r="G45" s="218"/>
      <c r="H45" s="217">
        <v>49598</v>
      </c>
      <c r="I45" s="217">
        <v>49598</v>
      </c>
      <c r="J45" s="217">
        <v>30825</v>
      </c>
      <c r="K45" s="217">
        <f>I45-J45</f>
        <v>18773</v>
      </c>
    </row>
    <row r="46" spans="1:11" ht="37.5" x14ac:dyDescent="0.25">
      <c r="A46" s="239" t="s">
        <v>363</v>
      </c>
      <c r="B46" s="204" t="s">
        <v>314</v>
      </c>
      <c r="C46" s="204" t="s">
        <v>96</v>
      </c>
      <c r="D46" s="204" t="s">
        <v>97</v>
      </c>
      <c r="E46" s="204" t="s">
        <v>364</v>
      </c>
      <c r="F46" s="204" t="s">
        <v>83</v>
      </c>
      <c r="G46" s="216"/>
      <c r="H46" s="236">
        <f>H47</f>
        <v>9659.8000000000011</v>
      </c>
      <c r="I46" s="236">
        <f>I47</f>
        <v>7244.85</v>
      </c>
      <c r="J46" s="236">
        <f>J47</f>
        <v>1473.5</v>
      </c>
      <c r="K46" s="236">
        <f>K47</f>
        <v>5771.35</v>
      </c>
    </row>
    <row r="47" spans="1:11" ht="56.25" x14ac:dyDescent="0.25">
      <c r="A47" s="243" t="s">
        <v>365</v>
      </c>
      <c r="B47" s="215" t="s">
        <v>314</v>
      </c>
      <c r="C47" s="215" t="s">
        <v>96</v>
      </c>
      <c r="D47" s="215" t="s">
        <v>97</v>
      </c>
      <c r="E47" s="215" t="s">
        <v>366</v>
      </c>
      <c r="F47" s="215" t="s">
        <v>367</v>
      </c>
      <c r="G47" s="218"/>
      <c r="H47" s="217">
        <f>10613.7-953.9</f>
        <v>9659.8000000000011</v>
      </c>
      <c r="I47" s="217">
        <v>7244.85</v>
      </c>
      <c r="J47" s="217">
        <v>1473.5</v>
      </c>
      <c r="K47" s="217">
        <f>I47-J47</f>
        <v>5771.35</v>
      </c>
    </row>
    <row r="48" spans="1:11" ht="56.25" x14ac:dyDescent="0.25">
      <c r="A48" s="239" t="s">
        <v>368</v>
      </c>
      <c r="B48" s="204" t="s">
        <v>314</v>
      </c>
      <c r="C48" s="204" t="s">
        <v>96</v>
      </c>
      <c r="D48" s="204" t="s">
        <v>97</v>
      </c>
      <c r="E48" s="204" t="s">
        <v>369</v>
      </c>
      <c r="F48" s="204" t="s">
        <v>109</v>
      </c>
      <c r="G48" s="216"/>
      <c r="H48" s="236">
        <f>H49</f>
        <v>450</v>
      </c>
      <c r="I48" s="236">
        <f>I49</f>
        <v>320.05</v>
      </c>
      <c r="J48" s="236">
        <f>J49</f>
        <v>80</v>
      </c>
      <c r="K48" s="236">
        <f>K49</f>
        <v>240.05</v>
      </c>
    </row>
    <row r="49" spans="1:11" ht="56.25" x14ac:dyDescent="0.25">
      <c r="A49" s="243" t="s">
        <v>370</v>
      </c>
      <c r="B49" s="215" t="s">
        <v>314</v>
      </c>
      <c r="C49" s="215" t="s">
        <v>96</v>
      </c>
      <c r="D49" s="215" t="s">
        <v>97</v>
      </c>
      <c r="E49" s="215" t="s">
        <v>371</v>
      </c>
      <c r="F49" s="215" t="s">
        <v>321</v>
      </c>
      <c r="G49" s="244"/>
      <c r="H49" s="217">
        <f>2300-1850</f>
        <v>450</v>
      </c>
      <c r="I49" s="217">
        <v>320.05</v>
      </c>
      <c r="J49" s="217">
        <v>80</v>
      </c>
      <c r="K49" s="217">
        <f>I49-J49</f>
        <v>240.05</v>
      </c>
    </row>
    <row r="50" spans="1:11" s="313" customFormat="1" ht="47.25" x14ac:dyDescent="0.25">
      <c r="A50" s="307" t="s">
        <v>372</v>
      </c>
      <c r="B50" s="308" t="s">
        <v>314</v>
      </c>
      <c r="C50" s="308" t="s">
        <v>96</v>
      </c>
      <c r="D50" s="308" t="s">
        <v>97</v>
      </c>
      <c r="E50" s="309" t="s">
        <v>373</v>
      </c>
      <c r="F50" s="310"/>
      <c r="G50" s="311"/>
      <c r="H50" s="312">
        <f>H51+H54+H57+H60</f>
        <v>69760.105259999997</v>
      </c>
      <c r="I50" s="312">
        <f>I51+I54+I57+I60</f>
        <v>69760.105259999997</v>
      </c>
      <c r="J50" s="312">
        <f>J51+J54+J57+J60</f>
        <v>14093.684209999999</v>
      </c>
      <c r="K50" s="312">
        <f>K51+K54+K57+K60</f>
        <v>55666.421050000004</v>
      </c>
    </row>
    <row r="51" spans="1:11" s="313" customFormat="1" ht="75" x14ac:dyDescent="0.25">
      <c r="A51" s="314" t="s">
        <v>374</v>
      </c>
      <c r="B51" s="315" t="s">
        <v>314</v>
      </c>
      <c r="C51" s="315" t="s">
        <v>96</v>
      </c>
      <c r="D51" s="315" t="s">
        <v>97</v>
      </c>
      <c r="E51" s="315" t="s">
        <v>375</v>
      </c>
      <c r="F51" s="315" t="s">
        <v>83</v>
      </c>
      <c r="G51" s="316" t="s">
        <v>376</v>
      </c>
      <c r="H51" s="317">
        <f>H52+H53</f>
        <v>28579.263159999999</v>
      </c>
      <c r="I51" s="317">
        <f>I52+I53</f>
        <v>28579.263159999999</v>
      </c>
      <c r="J51" s="317">
        <f>J52+J53</f>
        <v>4450</v>
      </c>
      <c r="K51" s="317">
        <f>K52+K53</f>
        <v>24129.263159999999</v>
      </c>
    </row>
    <row r="52" spans="1:11" s="313" customFormat="1" x14ac:dyDescent="0.25">
      <c r="A52" s="318" t="s">
        <v>377</v>
      </c>
      <c r="B52" s="310" t="s">
        <v>314</v>
      </c>
      <c r="C52" s="310" t="s">
        <v>96</v>
      </c>
      <c r="D52" s="310" t="s">
        <v>97</v>
      </c>
      <c r="E52" s="310" t="s">
        <v>375</v>
      </c>
      <c r="F52" s="310" t="s">
        <v>320</v>
      </c>
      <c r="G52" s="319"/>
      <c r="H52" s="320">
        <v>27150.3</v>
      </c>
      <c r="I52" s="320">
        <v>27150.3</v>
      </c>
      <c r="J52" s="320">
        <v>4227.5</v>
      </c>
      <c r="K52" s="320">
        <f>I52-J52</f>
        <v>22922.799999999999</v>
      </c>
    </row>
    <row r="53" spans="1:11" s="313" customFormat="1" x14ac:dyDescent="0.25">
      <c r="A53" s="318" t="s">
        <v>378</v>
      </c>
      <c r="B53" s="310" t="s">
        <v>314</v>
      </c>
      <c r="C53" s="310" t="s">
        <v>96</v>
      </c>
      <c r="D53" s="310" t="s">
        <v>97</v>
      </c>
      <c r="E53" s="310" t="s">
        <v>375</v>
      </c>
      <c r="F53" s="310" t="s">
        <v>320</v>
      </c>
      <c r="G53" s="319"/>
      <c r="H53" s="320">
        <v>1428.96316</v>
      </c>
      <c r="I53" s="320">
        <v>1428.96316</v>
      </c>
      <c r="J53" s="320">
        <v>222.5</v>
      </c>
      <c r="K53" s="320">
        <f>I53-J53</f>
        <v>1206.46316</v>
      </c>
    </row>
    <row r="54" spans="1:11" s="313" customFormat="1" ht="75" x14ac:dyDescent="0.25">
      <c r="A54" s="314" t="s">
        <v>379</v>
      </c>
      <c r="B54" s="315" t="s">
        <v>314</v>
      </c>
      <c r="C54" s="315" t="s">
        <v>96</v>
      </c>
      <c r="D54" s="315" t="s">
        <v>97</v>
      </c>
      <c r="E54" s="315" t="s">
        <v>380</v>
      </c>
      <c r="F54" s="315" t="s">
        <v>115</v>
      </c>
      <c r="G54" s="316" t="s">
        <v>381</v>
      </c>
      <c r="H54" s="317">
        <f>H55+H56</f>
        <v>23226.631580000001</v>
      </c>
      <c r="I54" s="317">
        <f>I55+I56</f>
        <v>23226.631580000001</v>
      </c>
      <c r="J54" s="317">
        <f>J55+J56</f>
        <v>0</v>
      </c>
      <c r="K54" s="317">
        <f>K55+K56</f>
        <v>23226.631580000001</v>
      </c>
    </row>
    <row r="55" spans="1:11" s="313" customFormat="1" x14ac:dyDescent="0.25">
      <c r="A55" s="318" t="s">
        <v>377</v>
      </c>
      <c r="B55" s="310" t="s">
        <v>314</v>
      </c>
      <c r="C55" s="310" t="s">
        <v>96</v>
      </c>
      <c r="D55" s="310" t="s">
        <v>97</v>
      </c>
      <c r="E55" s="310" t="s">
        <v>380</v>
      </c>
      <c r="F55" s="310" t="s">
        <v>382</v>
      </c>
      <c r="G55" s="319"/>
      <c r="H55" s="320">
        <v>22065.3</v>
      </c>
      <c r="I55" s="320">
        <v>22065.3</v>
      </c>
      <c r="J55" s="320">
        <v>0</v>
      </c>
      <c r="K55" s="320">
        <f>I55-J55</f>
        <v>22065.3</v>
      </c>
    </row>
    <row r="56" spans="1:11" s="313" customFormat="1" x14ac:dyDescent="0.25">
      <c r="A56" s="318" t="s">
        <v>378</v>
      </c>
      <c r="B56" s="310" t="s">
        <v>314</v>
      </c>
      <c r="C56" s="310" t="s">
        <v>96</v>
      </c>
      <c r="D56" s="310" t="s">
        <v>97</v>
      </c>
      <c r="E56" s="310" t="s">
        <v>380</v>
      </c>
      <c r="F56" s="310" t="s">
        <v>382</v>
      </c>
      <c r="G56" s="319"/>
      <c r="H56" s="320">
        <v>1161.33158</v>
      </c>
      <c r="I56" s="320">
        <v>1161.33158</v>
      </c>
      <c r="J56" s="320">
        <v>0</v>
      </c>
      <c r="K56" s="320">
        <f>I56-J56</f>
        <v>1161.33158</v>
      </c>
    </row>
    <row r="57" spans="1:11" s="313" customFormat="1" ht="37.5" x14ac:dyDescent="0.25">
      <c r="A57" s="314" t="s">
        <v>383</v>
      </c>
      <c r="B57" s="315" t="s">
        <v>314</v>
      </c>
      <c r="C57" s="315" t="s">
        <v>96</v>
      </c>
      <c r="D57" s="315" t="s">
        <v>97</v>
      </c>
      <c r="E57" s="315" t="s">
        <v>384</v>
      </c>
      <c r="F57" s="315" t="s">
        <v>83</v>
      </c>
      <c r="G57" s="321" t="s">
        <v>385</v>
      </c>
      <c r="H57" s="317">
        <f>H58+H59</f>
        <v>8591.0526300000001</v>
      </c>
      <c r="I57" s="317">
        <f>I58+I59</f>
        <v>8591.0526300000001</v>
      </c>
      <c r="J57" s="317">
        <f>J58+J59</f>
        <v>8591.0526300000001</v>
      </c>
      <c r="K57" s="317">
        <f>K58+K59</f>
        <v>0</v>
      </c>
    </row>
    <row r="58" spans="1:11" s="313" customFormat="1" x14ac:dyDescent="0.25">
      <c r="A58" s="318" t="s">
        <v>377</v>
      </c>
      <c r="B58" s="310" t="s">
        <v>314</v>
      </c>
      <c r="C58" s="310" t="s">
        <v>96</v>
      </c>
      <c r="D58" s="310" t="s">
        <v>97</v>
      </c>
      <c r="E58" s="310" t="s">
        <v>384</v>
      </c>
      <c r="F58" s="310" t="s">
        <v>320</v>
      </c>
      <c r="G58" s="319"/>
      <c r="H58" s="320">
        <v>8161.5</v>
      </c>
      <c r="I58" s="320">
        <v>8161.5</v>
      </c>
      <c r="J58" s="320">
        <v>8161.5</v>
      </c>
      <c r="K58" s="320">
        <f>H58-I58</f>
        <v>0</v>
      </c>
    </row>
    <row r="59" spans="1:11" s="313" customFormat="1" x14ac:dyDescent="0.25">
      <c r="A59" s="318" t="s">
        <v>378</v>
      </c>
      <c r="B59" s="310" t="s">
        <v>314</v>
      </c>
      <c r="C59" s="310" t="s">
        <v>96</v>
      </c>
      <c r="D59" s="310" t="s">
        <v>97</v>
      </c>
      <c r="E59" s="310" t="s">
        <v>384</v>
      </c>
      <c r="F59" s="310" t="s">
        <v>320</v>
      </c>
      <c r="G59" s="319"/>
      <c r="H59" s="320">
        <v>429.55263000000002</v>
      </c>
      <c r="I59" s="320">
        <v>429.55263000000002</v>
      </c>
      <c r="J59" s="320">
        <v>429.55263000000002</v>
      </c>
      <c r="K59" s="320">
        <f>H59-I59</f>
        <v>0</v>
      </c>
    </row>
    <row r="60" spans="1:11" x14ac:dyDescent="0.25">
      <c r="A60" s="239" t="s">
        <v>386</v>
      </c>
      <c r="B60" s="246" t="s">
        <v>314</v>
      </c>
      <c r="C60" s="246" t="s">
        <v>96</v>
      </c>
      <c r="D60" s="246" t="s">
        <v>97</v>
      </c>
      <c r="E60" s="247"/>
      <c r="F60" s="204"/>
      <c r="G60" s="205"/>
      <c r="H60" s="236">
        <f>H61+H62+H63+H64</f>
        <v>9363.1578899999986</v>
      </c>
      <c r="I60" s="236">
        <f>I61+I62+I63+I64</f>
        <v>9363.1578899999986</v>
      </c>
      <c r="J60" s="236">
        <f>J61+J62+J63+J64</f>
        <v>1052.63158</v>
      </c>
      <c r="K60" s="236">
        <f>K61+K62+K63+K64</f>
        <v>8310.5263099999993</v>
      </c>
    </row>
    <row r="61" spans="1:11" x14ac:dyDescent="0.25">
      <c r="A61" s="243" t="s">
        <v>377</v>
      </c>
      <c r="B61" s="249" t="s">
        <v>314</v>
      </c>
      <c r="C61" s="249" t="s">
        <v>96</v>
      </c>
      <c r="D61" s="249" t="s">
        <v>97</v>
      </c>
      <c r="E61" s="250"/>
      <c r="F61" s="215" t="s">
        <v>115</v>
      </c>
      <c r="G61" s="205"/>
      <c r="H61" s="320">
        <f t="shared" ref="H61:J62" si="6">H66+H69+H72+H78</f>
        <v>7895</v>
      </c>
      <c r="I61" s="217">
        <f t="shared" si="6"/>
        <v>7895</v>
      </c>
      <c r="J61" s="217">
        <f t="shared" si="6"/>
        <v>0</v>
      </c>
      <c r="K61" s="217">
        <f>I61-J61</f>
        <v>7895</v>
      </c>
    </row>
    <row r="62" spans="1:11" x14ac:dyDescent="0.25">
      <c r="A62" s="243" t="s">
        <v>378</v>
      </c>
      <c r="B62" s="249" t="s">
        <v>314</v>
      </c>
      <c r="C62" s="249" t="s">
        <v>96</v>
      </c>
      <c r="D62" s="249" t="s">
        <v>97</v>
      </c>
      <c r="E62" s="250"/>
      <c r="F62" s="215" t="s">
        <v>115</v>
      </c>
      <c r="G62" s="205"/>
      <c r="H62" s="323">
        <f t="shared" si="6"/>
        <v>415.52631000000002</v>
      </c>
      <c r="I62" s="217">
        <f t="shared" si="6"/>
        <v>415.52631000000002</v>
      </c>
      <c r="J62" s="217">
        <f t="shared" si="6"/>
        <v>0</v>
      </c>
      <c r="K62" s="217">
        <f>I62-J62</f>
        <v>415.52631000000002</v>
      </c>
    </row>
    <row r="63" spans="1:11" x14ac:dyDescent="0.25">
      <c r="A63" s="243" t="s">
        <v>377</v>
      </c>
      <c r="B63" s="249" t="s">
        <v>314</v>
      </c>
      <c r="C63" s="249" t="s">
        <v>96</v>
      </c>
      <c r="D63" s="249" t="s">
        <v>97</v>
      </c>
      <c r="E63" s="250"/>
      <c r="F63" s="215" t="s">
        <v>83</v>
      </c>
      <c r="G63" s="205"/>
      <c r="H63" s="320">
        <f t="shared" ref="H63:J64" si="7">H75</f>
        <v>1000</v>
      </c>
      <c r="I63" s="217">
        <f t="shared" si="7"/>
        <v>1000</v>
      </c>
      <c r="J63" s="217">
        <f t="shared" si="7"/>
        <v>1000</v>
      </c>
      <c r="K63" s="217">
        <f>I63-J63</f>
        <v>0</v>
      </c>
    </row>
    <row r="64" spans="1:11" x14ac:dyDescent="0.25">
      <c r="A64" s="243" t="s">
        <v>378</v>
      </c>
      <c r="B64" s="249" t="s">
        <v>314</v>
      </c>
      <c r="C64" s="249" t="s">
        <v>96</v>
      </c>
      <c r="D64" s="249" t="s">
        <v>97</v>
      </c>
      <c r="E64" s="250"/>
      <c r="F64" s="215" t="s">
        <v>83</v>
      </c>
      <c r="G64" s="205"/>
      <c r="H64" s="323">
        <f t="shared" si="7"/>
        <v>52.63158</v>
      </c>
      <c r="I64" s="217">
        <f t="shared" si="7"/>
        <v>52.63158</v>
      </c>
      <c r="J64" s="217">
        <f t="shared" si="7"/>
        <v>52.63158</v>
      </c>
      <c r="K64" s="217">
        <f>I64-J64</f>
        <v>0</v>
      </c>
    </row>
    <row r="65" spans="1:11" s="256" customFormat="1" ht="47.25" customHeight="1" x14ac:dyDescent="0.25">
      <c r="A65" s="251" t="s">
        <v>387</v>
      </c>
      <c r="B65" s="252" t="s">
        <v>314</v>
      </c>
      <c r="C65" s="252" t="s">
        <v>96</v>
      </c>
      <c r="D65" s="252" t="s">
        <v>97</v>
      </c>
      <c r="E65" s="253" t="s">
        <v>388</v>
      </c>
      <c r="F65" s="254" t="s">
        <v>115</v>
      </c>
      <c r="G65" s="533" t="s">
        <v>389</v>
      </c>
      <c r="H65" s="255">
        <f>H66+H67</f>
        <v>3157.8947400000002</v>
      </c>
      <c r="I65" s="255">
        <f>I66+I67</f>
        <v>3157.8947400000002</v>
      </c>
      <c r="J65" s="255">
        <f>J66+J67</f>
        <v>0</v>
      </c>
      <c r="K65" s="255">
        <f>K66+K67</f>
        <v>3157.8947400000002</v>
      </c>
    </row>
    <row r="66" spans="1:11" s="256" customFormat="1" ht="47.25" x14ac:dyDescent="0.25">
      <c r="A66" s="257" t="s">
        <v>390</v>
      </c>
      <c r="B66" s="258" t="s">
        <v>314</v>
      </c>
      <c r="C66" s="258" t="s">
        <v>96</v>
      </c>
      <c r="D66" s="258" t="s">
        <v>97</v>
      </c>
      <c r="E66" s="259" t="s">
        <v>388</v>
      </c>
      <c r="F66" s="260">
        <v>521</v>
      </c>
      <c r="G66" s="533"/>
      <c r="H66" s="261">
        <v>3000</v>
      </c>
      <c r="I66" s="261">
        <v>3000</v>
      </c>
      <c r="J66" s="261">
        <v>0</v>
      </c>
      <c r="K66" s="261">
        <f>I66-J66</f>
        <v>3000</v>
      </c>
    </row>
    <row r="67" spans="1:11" s="256" customFormat="1" ht="47.25" x14ac:dyDescent="0.25">
      <c r="A67" s="257" t="s">
        <v>378</v>
      </c>
      <c r="B67" s="258" t="s">
        <v>314</v>
      </c>
      <c r="C67" s="258" t="s">
        <v>96</v>
      </c>
      <c r="D67" s="258" t="s">
        <v>97</v>
      </c>
      <c r="E67" s="259" t="s">
        <v>388</v>
      </c>
      <c r="F67" s="260">
        <v>521</v>
      </c>
      <c r="G67" s="262"/>
      <c r="H67" s="261">
        <v>157.89474000000001</v>
      </c>
      <c r="I67" s="261">
        <v>157.89474000000001</v>
      </c>
      <c r="J67" s="261">
        <v>0</v>
      </c>
      <c r="K67" s="261">
        <f>I67-J67</f>
        <v>157.89474000000001</v>
      </c>
    </row>
    <row r="68" spans="1:11" s="256" customFormat="1" ht="47.25" x14ac:dyDescent="0.25">
      <c r="A68" s="251" t="s">
        <v>391</v>
      </c>
      <c r="B68" s="252" t="s">
        <v>314</v>
      </c>
      <c r="C68" s="252" t="s">
        <v>96</v>
      </c>
      <c r="D68" s="252" t="s">
        <v>97</v>
      </c>
      <c r="E68" s="253" t="s">
        <v>392</v>
      </c>
      <c r="F68" s="254" t="s">
        <v>115</v>
      </c>
      <c r="G68" s="263"/>
      <c r="H68" s="255">
        <f>H69+H70</f>
        <v>1421.0526299999999</v>
      </c>
      <c r="I68" s="255">
        <f>I69+I70</f>
        <v>1421.0526299999999</v>
      </c>
      <c r="J68" s="255">
        <f>J69+J70</f>
        <v>0</v>
      </c>
      <c r="K68" s="255">
        <f>K69+K70</f>
        <v>1421.0526299999999</v>
      </c>
    </row>
    <row r="69" spans="1:11" s="256" customFormat="1" ht="75" x14ac:dyDescent="0.25">
      <c r="A69" s="257" t="s">
        <v>390</v>
      </c>
      <c r="B69" s="258" t="s">
        <v>314</v>
      </c>
      <c r="C69" s="258" t="s">
        <v>96</v>
      </c>
      <c r="D69" s="258" t="s">
        <v>97</v>
      </c>
      <c r="E69" s="259" t="s">
        <v>392</v>
      </c>
      <c r="F69" s="260">
        <v>521</v>
      </c>
      <c r="G69" s="263" t="s">
        <v>393</v>
      </c>
      <c r="H69" s="261">
        <v>1350</v>
      </c>
      <c r="I69" s="261">
        <v>1350</v>
      </c>
      <c r="J69" s="261">
        <v>0</v>
      </c>
      <c r="K69" s="261">
        <f>I69-J69</f>
        <v>1350</v>
      </c>
    </row>
    <row r="70" spans="1:11" s="256" customFormat="1" ht="47.25" x14ac:dyDescent="0.25">
      <c r="A70" s="257" t="s">
        <v>378</v>
      </c>
      <c r="B70" s="258" t="s">
        <v>314</v>
      </c>
      <c r="C70" s="258" t="s">
        <v>96</v>
      </c>
      <c r="D70" s="258" t="s">
        <v>97</v>
      </c>
      <c r="E70" s="259" t="s">
        <v>392</v>
      </c>
      <c r="F70" s="260">
        <v>521</v>
      </c>
      <c r="G70" s="263"/>
      <c r="H70" s="261">
        <v>71.052629999999994</v>
      </c>
      <c r="I70" s="261">
        <v>71.052629999999994</v>
      </c>
      <c r="J70" s="261">
        <v>0</v>
      </c>
      <c r="K70" s="261">
        <f>I70-J70</f>
        <v>71.052629999999994</v>
      </c>
    </row>
    <row r="71" spans="1:11" s="256" customFormat="1" ht="78" x14ac:dyDescent="0.25">
      <c r="A71" s="251" t="s">
        <v>394</v>
      </c>
      <c r="B71" s="252" t="s">
        <v>314</v>
      </c>
      <c r="C71" s="252" t="s">
        <v>96</v>
      </c>
      <c r="D71" s="252" t="s">
        <v>97</v>
      </c>
      <c r="E71" s="253" t="s">
        <v>395</v>
      </c>
      <c r="F71" s="254" t="s">
        <v>115</v>
      </c>
      <c r="G71" s="264"/>
      <c r="H71" s="255">
        <f>H72+H73</f>
        <v>2771.15789</v>
      </c>
      <c r="I71" s="255">
        <f>I72+I73</f>
        <v>2771.15789</v>
      </c>
      <c r="J71" s="255">
        <f>J72+J73</f>
        <v>0</v>
      </c>
      <c r="K71" s="255">
        <f>K72+K73</f>
        <v>2771.15789</v>
      </c>
    </row>
    <row r="72" spans="1:11" s="256" customFormat="1" ht="75" x14ac:dyDescent="0.25">
      <c r="A72" s="257" t="s">
        <v>390</v>
      </c>
      <c r="B72" s="258" t="s">
        <v>314</v>
      </c>
      <c r="C72" s="258" t="s">
        <v>96</v>
      </c>
      <c r="D72" s="258" t="s">
        <v>97</v>
      </c>
      <c r="E72" s="259" t="s">
        <v>395</v>
      </c>
      <c r="F72" s="260">
        <v>521</v>
      </c>
      <c r="G72" s="263" t="s">
        <v>396</v>
      </c>
      <c r="H72" s="261">
        <v>2632.6</v>
      </c>
      <c r="I72" s="261">
        <v>2632.6</v>
      </c>
      <c r="J72" s="261">
        <v>0</v>
      </c>
      <c r="K72" s="261">
        <f>I72-J72</f>
        <v>2632.6</v>
      </c>
    </row>
    <row r="73" spans="1:11" s="256" customFormat="1" ht="47.25" x14ac:dyDescent="0.25">
      <c r="A73" s="257" t="s">
        <v>378</v>
      </c>
      <c r="B73" s="258" t="s">
        <v>314</v>
      </c>
      <c r="C73" s="258" t="s">
        <v>96</v>
      </c>
      <c r="D73" s="258" t="s">
        <v>97</v>
      </c>
      <c r="E73" s="259" t="s">
        <v>395</v>
      </c>
      <c r="F73" s="260">
        <v>521</v>
      </c>
      <c r="G73" s="263"/>
      <c r="H73" s="261">
        <v>138.55788999999999</v>
      </c>
      <c r="I73" s="261">
        <v>138.55788999999999</v>
      </c>
      <c r="J73" s="261">
        <v>0</v>
      </c>
      <c r="K73" s="261">
        <f>I73-J73</f>
        <v>138.55788999999999</v>
      </c>
    </row>
    <row r="74" spans="1:11" s="256" customFormat="1" ht="117" x14ac:dyDescent="0.25">
      <c r="A74" s="251" t="s">
        <v>397</v>
      </c>
      <c r="B74" s="252" t="s">
        <v>314</v>
      </c>
      <c r="C74" s="252" t="s">
        <v>96</v>
      </c>
      <c r="D74" s="252" t="s">
        <v>97</v>
      </c>
      <c r="E74" s="253" t="s">
        <v>395</v>
      </c>
      <c r="F74" s="254" t="s">
        <v>83</v>
      </c>
      <c r="G74" s="264" t="s">
        <v>396</v>
      </c>
      <c r="H74" s="255">
        <f>H75+H76</f>
        <v>1052.63158</v>
      </c>
      <c r="I74" s="255">
        <f>I75+I76</f>
        <v>1052.63158</v>
      </c>
      <c r="J74" s="255">
        <f>J75+J76</f>
        <v>1052.63158</v>
      </c>
      <c r="K74" s="255">
        <f>K75+K76</f>
        <v>0</v>
      </c>
    </row>
    <row r="75" spans="1:11" s="256" customFormat="1" ht="47.25" x14ac:dyDescent="0.25">
      <c r="A75" s="257" t="s">
        <v>390</v>
      </c>
      <c r="B75" s="258" t="s">
        <v>314</v>
      </c>
      <c r="C75" s="258" t="s">
        <v>96</v>
      </c>
      <c r="D75" s="258" t="s">
        <v>97</v>
      </c>
      <c r="E75" s="259" t="s">
        <v>395</v>
      </c>
      <c r="F75" s="260">
        <v>612</v>
      </c>
      <c r="G75" s="263"/>
      <c r="H75" s="261">
        <v>1000</v>
      </c>
      <c r="I75" s="261">
        <v>1000</v>
      </c>
      <c r="J75" s="261">
        <v>1000</v>
      </c>
      <c r="K75" s="261">
        <f>H75-I75</f>
        <v>0</v>
      </c>
    </row>
    <row r="76" spans="1:11" s="256" customFormat="1" ht="47.25" x14ac:dyDescent="0.25">
      <c r="A76" s="257" t="s">
        <v>378</v>
      </c>
      <c r="B76" s="258" t="s">
        <v>314</v>
      </c>
      <c r="C76" s="258" t="s">
        <v>96</v>
      </c>
      <c r="D76" s="258" t="s">
        <v>97</v>
      </c>
      <c r="E76" s="259" t="s">
        <v>395</v>
      </c>
      <c r="F76" s="260">
        <v>612</v>
      </c>
      <c r="G76" s="263"/>
      <c r="H76" s="261">
        <v>52.63158</v>
      </c>
      <c r="I76" s="261">
        <v>52.63158</v>
      </c>
      <c r="J76" s="261">
        <v>52.63158</v>
      </c>
      <c r="K76" s="261">
        <f>H76-I76</f>
        <v>0</v>
      </c>
    </row>
    <row r="77" spans="1:11" s="256" customFormat="1" ht="78" customHeight="1" x14ac:dyDescent="0.25">
      <c r="A77" s="251" t="s">
        <v>398</v>
      </c>
      <c r="B77" s="252" t="s">
        <v>314</v>
      </c>
      <c r="C77" s="252" t="s">
        <v>96</v>
      </c>
      <c r="D77" s="252" t="s">
        <v>97</v>
      </c>
      <c r="E77" s="253" t="s">
        <v>399</v>
      </c>
      <c r="F77" s="254" t="s">
        <v>115</v>
      </c>
      <c r="G77" s="534" t="s">
        <v>400</v>
      </c>
      <c r="H77" s="255">
        <f>H78+H79</f>
        <v>960.42104999999992</v>
      </c>
      <c r="I77" s="255">
        <f>I78+I79</f>
        <v>960.42104999999992</v>
      </c>
      <c r="J77" s="255">
        <f>J78+J79</f>
        <v>0</v>
      </c>
      <c r="K77" s="255">
        <f>K78+K79</f>
        <v>960.42104999999992</v>
      </c>
    </row>
    <row r="78" spans="1:11" s="256" customFormat="1" ht="47.25" x14ac:dyDescent="0.25">
      <c r="A78" s="257" t="s">
        <v>390</v>
      </c>
      <c r="B78" s="258" t="s">
        <v>314</v>
      </c>
      <c r="C78" s="258" t="s">
        <v>96</v>
      </c>
      <c r="D78" s="258" t="s">
        <v>97</v>
      </c>
      <c r="E78" s="259" t="s">
        <v>399</v>
      </c>
      <c r="F78" s="260">
        <v>521</v>
      </c>
      <c r="G78" s="534"/>
      <c r="H78" s="261">
        <v>912.4</v>
      </c>
      <c r="I78" s="261">
        <v>912.4</v>
      </c>
      <c r="J78" s="261">
        <v>0</v>
      </c>
      <c r="K78" s="261">
        <f>I78-J78</f>
        <v>912.4</v>
      </c>
    </row>
    <row r="79" spans="1:11" s="256" customFormat="1" ht="47.25" x14ac:dyDescent="0.25">
      <c r="A79" s="257" t="s">
        <v>378</v>
      </c>
      <c r="B79" s="258" t="s">
        <v>314</v>
      </c>
      <c r="C79" s="258" t="s">
        <v>96</v>
      </c>
      <c r="D79" s="258" t="s">
        <v>97</v>
      </c>
      <c r="E79" s="259" t="s">
        <v>399</v>
      </c>
      <c r="F79" s="260">
        <v>521</v>
      </c>
      <c r="G79" s="265"/>
      <c r="H79" s="261">
        <v>48.021050000000002</v>
      </c>
      <c r="I79" s="261">
        <v>48.021050000000002</v>
      </c>
      <c r="J79" s="261">
        <v>0</v>
      </c>
      <c r="K79" s="261">
        <f>I79-J79</f>
        <v>48.021050000000002</v>
      </c>
    </row>
    <row r="80" spans="1:11" ht="47.25" x14ac:dyDescent="0.25">
      <c r="A80" s="326" t="s">
        <v>401</v>
      </c>
      <c r="B80" s="246" t="s">
        <v>314</v>
      </c>
      <c r="C80" s="246" t="s">
        <v>96</v>
      </c>
      <c r="D80" s="246" t="s">
        <v>97</v>
      </c>
      <c r="E80" s="247" t="s">
        <v>402</v>
      </c>
      <c r="F80" s="204"/>
      <c r="G80" s="205"/>
      <c r="H80" s="236">
        <f>H81+H82</f>
        <v>144935.29616</v>
      </c>
      <c r="I80" s="236">
        <f>I81+I82</f>
        <v>136646.47368999998</v>
      </c>
      <c r="J80" s="236">
        <f>J81+J82</f>
        <v>0</v>
      </c>
      <c r="K80" s="236">
        <f>K81+K82</f>
        <v>136646.47368999998</v>
      </c>
    </row>
    <row r="81" spans="1:11" ht="47.25" x14ac:dyDescent="0.25">
      <c r="A81" s="327" t="s">
        <v>377</v>
      </c>
      <c r="B81" s="249" t="s">
        <v>314</v>
      </c>
      <c r="C81" s="249" t="s">
        <v>96</v>
      </c>
      <c r="D81" s="249" t="s">
        <v>97</v>
      </c>
      <c r="E81" s="250" t="s">
        <v>403</v>
      </c>
      <c r="F81" s="215" t="s">
        <v>115</v>
      </c>
      <c r="G81" s="205"/>
      <c r="H81" s="320">
        <f>H84+H87+H93+H90</f>
        <v>137688.5</v>
      </c>
      <c r="I81" s="217">
        <f t="shared" ref="I81:K82" si="8">I84+I87+I93+I90</f>
        <v>129814.15</v>
      </c>
      <c r="J81" s="217">
        <f t="shared" si="8"/>
        <v>0</v>
      </c>
      <c r="K81" s="217">
        <f t="shared" si="8"/>
        <v>129814.15</v>
      </c>
    </row>
    <row r="82" spans="1:11" ht="47.25" x14ac:dyDescent="0.25">
      <c r="A82" s="327" t="s">
        <v>378</v>
      </c>
      <c r="B82" s="249" t="s">
        <v>314</v>
      </c>
      <c r="C82" s="249" t="s">
        <v>96</v>
      </c>
      <c r="D82" s="249" t="s">
        <v>97</v>
      </c>
      <c r="E82" s="250" t="s">
        <v>403</v>
      </c>
      <c r="F82" s="215" t="s">
        <v>115</v>
      </c>
      <c r="G82" s="205"/>
      <c r="H82" s="323">
        <f>H85+H88+H94+H91</f>
        <v>7246.7961599999999</v>
      </c>
      <c r="I82" s="217">
        <f>I85+I88+I94+I91</f>
        <v>6832.3236899999993</v>
      </c>
      <c r="J82" s="217">
        <f t="shared" si="8"/>
        <v>0</v>
      </c>
      <c r="K82" s="217">
        <f t="shared" si="8"/>
        <v>6832.3236899999993</v>
      </c>
    </row>
    <row r="83" spans="1:11" ht="56.25" x14ac:dyDescent="0.25">
      <c r="A83" s="266" t="s">
        <v>404</v>
      </c>
      <c r="B83" s="246" t="s">
        <v>314</v>
      </c>
      <c r="C83" s="246" t="s">
        <v>96</v>
      </c>
      <c r="D83" s="246" t="s">
        <v>97</v>
      </c>
      <c r="E83" s="267" t="s">
        <v>405</v>
      </c>
      <c r="F83" s="204">
        <v>500</v>
      </c>
      <c r="G83" s="248"/>
      <c r="H83" s="236">
        <f>H84+H85</f>
        <v>30559.505259999998</v>
      </c>
      <c r="I83" s="236">
        <f>I84+I85</f>
        <v>30559.505259999998</v>
      </c>
      <c r="J83" s="236">
        <f>J84+J85</f>
        <v>0</v>
      </c>
      <c r="K83" s="236">
        <f>K84+K85</f>
        <v>30559.505259999998</v>
      </c>
    </row>
    <row r="84" spans="1:11" x14ac:dyDescent="0.25">
      <c r="A84" s="268" t="s">
        <v>377</v>
      </c>
      <c r="B84" s="249" t="s">
        <v>314</v>
      </c>
      <c r="C84" s="249" t="s">
        <v>96</v>
      </c>
      <c r="D84" s="249" t="s">
        <v>97</v>
      </c>
      <c r="E84" s="269" t="s">
        <v>405</v>
      </c>
      <c r="F84" s="269" t="s">
        <v>406</v>
      </c>
      <c r="G84" s="248"/>
      <c r="H84" s="217">
        <v>29031.53</v>
      </c>
      <c r="I84" s="332">
        <v>29031.53</v>
      </c>
      <c r="J84" s="217">
        <v>0</v>
      </c>
      <c r="K84" s="217">
        <f>I84-J84</f>
        <v>29031.53</v>
      </c>
    </row>
    <row r="85" spans="1:11" x14ac:dyDescent="0.25">
      <c r="A85" s="268" t="s">
        <v>378</v>
      </c>
      <c r="B85" s="249" t="s">
        <v>314</v>
      </c>
      <c r="C85" s="249" t="s">
        <v>96</v>
      </c>
      <c r="D85" s="249" t="s">
        <v>97</v>
      </c>
      <c r="E85" s="269" t="s">
        <v>405</v>
      </c>
      <c r="F85" s="269" t="s">
        <v>406</v>
      </c>
      <c r="G85" s="248"/>
      <c r="H85" s="217">
        <v>1527.9752599999999</v>
      </c>
      <c r="I85" s="332">
        <v>1527.9752599999999</v>
      </c>
      <c r="J85" s="217">
        <v>0</v>
      </c>
      <c r="K85" s="217">
        <f>I85-J85</f>
        <v>1527.9752599999999</v>
      </c>
    </row>
    <row r="86" spans="1:11" ht="56.25" x14ac:dyDescent="0.25">
      <c r="A86" s="266" t="s">
        <v>407</v>
      </c>
      <c r="B86" s="246" t="s">
        <v>314</v>
      </c>
      <c r="C86" s="246" t="s">
        <v>96</v>
      </c>
      <c r="D86" s="246" t="s">
        <v>97</v>
      </c>
      <c r="E86" s="267" t="s">
        <v>408</v>
      </c>
      <c r="F86" s="204">
        <v>500</v>
      </c>
      <c r="G86" s="248"/>
      <c r="H86" s="236">
        <f>H87+H88</f>
        <v>30559.505259999998</v>
      </c>
      <c r="I86" s="236">
        <f>I87+I88</f>
        <v>30559.505259999998</v>
      </c>
      <c r="J86" s="236">
        <f>J87+J88</f>
        <v>0</v>
      </c>
      <c r="K86" s="236">
        <f>K87+K88</f>
        <v>30559.505259999998</v>
      </c>
    </row>
    <row r="87" spans="1:11" x14ac:dyDescent="0.25">
      <c r="A87" s="268" t="s">
        <v>377</v>
      </c>
      <c r="B87" s="249" t="s">
        <v>314</v>
      </c>
      <c r="C87" s="249" t="s">
        <v>96</v>
      </c>
      <c r="D87" s="249" t="s">
        <v>97</v>
      </c>
      <c r="E87" s="269" t="s">
        <v>408</v>
      </c>
      <c r="F87" s="269" t="s">
        <v>406</v>
      </c>
      <c r="G87" s="248"/>
      <c r="H87" s="217">
        <v>29031.53</v>
      </c>
      <c r="I87" s="332">
        <v>29031.53</v>
      </c>
      <c r="J87" s="217">
        <v>0</v>
      </c>
      <c r="K87" s="217">
        <f>I87-J87</f>
        <v>29031.53</v>
      </c>
    </row>
    <row r="88" spans="1:11" x14ac:dyDescent="0.25">
      <c r="A88" s="268" t="s">
        <v>378</v>
      </c>
      <c r="B88" s="249" t="s">
        <v>314</v>
      </c>
      <c r="C88" s="249" t="s">
        <v>96</v>
      </c>
      <c r="D88" s="249" t="s">
        <v>97</v>
      </c>
      <c r="E88" s="269" t="s">
        <v>408</v>
      </c>
      <c r="F88" s="269" t="s">
        <v>406</v>
      </c>
      <c r="G88" s="248"/>
      <c r="H88" s="217">
        <v>1527.9752599999999</v>
      </c>
      <c r="I88" s="332">
        <v>1527.9752599999999</v>
      </c>
      <c r="J88" s="217">
        <v>0</v>
      </c>
      <c r="K88" s="217">
        <f>I88-J88</f>
        <v>1527.9752599999999</v>
      </c>
    </row>
    <row r="89" spans="1:11" ht="56.25" customHeight="1" x14ac:dyDescent="0.25">
      <c r="A89" s="245" t="s">
        <v>409</v>
      </c>
      <c r="B89" s="246" t="s">
        <v>314</v>
      </c>
      <c r="C89" s="246" t="s">
        <v>96</v>
      </c>
      <c r="D89" s="246" t="s">
        <v>97</v>
      </c>
      <c r="E89" s="247" t="s">
        <v>410</v>
      </c>
      <c r="F89" s="204" t="s">
        <v>115</v>
      </c>
      <c r="G89" s="248"/>
      <c r="H89" s="236">
        <f>H90+H91</f>
        <v>49100.989480000004</v>
      </c>
      <c r="I89" s="236">
        <f>I90+I91</f>
        <v>40812.200009999993</v>
      </c>
      <c r="J89" s="236">
        <f>J90+J91</f>
        <v>0</v>
      </c>
      <c r="K89" s="236">
        <f>K90+K91</f>
        <v>40812.200009999993</v>
      </c>
    </row>
    <row r="90" spans="1:11" x14ac:dyDescent="0.25">
      <c r="A90" s="243" t="s">
        <v>390</v>
      </c>
      <c r="B90" s="249" t="s">
        <v>314</v>
      </c>
      <c r="C90" s="249" t="s">
        <v>96</v>
      </c>
      <c r="D90" s="249" t="s">
        <v>97</v>
      </c>
      <c r="E90" s="250" t="s">
        <v>410</v>
      </c>
      <c r="F90" s="215" t="s">
        <v>382</v>
      </c>
      <c r="G90" s="248"/>
      <c r="H90" s="217">
        <v>46645.94</v>
      </c>
      <c r="I90" s="332">
        <v>38771.589999999997</v>
      </c>
      <c r="J90" s="217">
        <v>0</v>
      </c>
      <c r="K90" s="217">
        <f>I90-J90</f>
        <v>38771.589999999997</v>
      </c>
    </row>
    <row r="91" spans="1:11" x14ac:dyDescent="0.25">
      <c r="A91" s="243" t="s">
        <v>378</v>
      </c>
      <c r="B91" s="249" t="s">
        <v>314</v>
      </c>
      <c r="C91" s="249" t="s">
        <v>96</v>
      </c>
      <c r="D91" s="249" t="s">
        <v>97</v>
      </c>
      <c r="E91" s="250" t="s">
        <v>411</v>
      </c>
      <c r="F91" s="215" t="s">
        <v>382</v>
      </c>
      <c r="G91" s="248"/>
      <c r="H91" s="217">
        <v>2455.0494800000001</v>
      </c>
      <c r="I91" s="332">
        <v>2040.6100099999999</v>
      </c>
      <c r="J91" s="217">
        <v>0</v>
      </c>
      <c r="K91" s="217">
        <f>I91-J91</f>
        <v>2040.6100099999999</v>
      </c>
    </row>
    <row r="92" spans="1:11" ht="56.25" x14ac:dyDescent="0.25">
      <c r="A92" s="245" t="s">
        <v>412</v>
      </c>
      <c r="B92" s="246" t="s">
        <v>314</v>
      </c>
      <c r="C92" s="246" t="s">
        <v>96</v>
      </c>
      <c r="D92" s="246" t="s">
        <v>97</v>
      </c>
      <c r="E92" s="247" t="s">
        <v>413</v>
      </c>
      <c r="F92" s="204" t="s">
        <v>115</v>
      </c>
      <c r="G92" s="248"/>
      <c r="H92" s="325">
        <f>H93+H94</f>
        <v>34715.296159999998</v>
      </c>
      <c r="I92" s="238">
        <f>I93+I94</f>
        <v>34715.263160000002</v>
      </c>
      <c r="J92" s="238">
        <f>J93+J94</f>
        <v>0</v>
      </c>
      <c r="K92" s="238">
        <f>K93+K94</f>
        <v>34715.263160000002</v>
      </c>
    </row>
    <row r="93" spans="1:11" ht="47.25" x14ac:dyDescent="0.25">
      <c r="A93" s="243" t="s">
        <v>390</v>
      </c>
      <c r="B93" s="249" t="s">
        <v>314</v>
      </c>
      <c r="C93" s="249" t="s">
        <v>96</v>
      </c>
      <c r="D93" s="249" t="s">
        <v>97</v>
      </c>
      <c r="E93" s="250" t="s">
        <v>413</v>
      </c>
      <c r="F93" s="215" t="s">
        <v>382</v>
      </c>
      <c r="G93" s="248"/>
      <c r="H93" s="217">
        <v>32979.5</v>
      </c>
      <c r="I93" s="332">
        <v>32979.5</v>
      </c>
      <c r="J93" s="217">
        <v>0</v>
      </c>
      <c r="K93" s="217">
        <f>I93-J93</f>
        <v>32979.5</v>
      </c>
    </row>
    <row r="94" spans="1:11" ht="47.25" x14ac:dyDescent="0.25">
      <c r="A94" s="243" t="s">
        <v>378</v>
      </c>
      <c r="B94" s="270" t="s">
        <v>314</v>
      </c>
      <c r="C94" s="270" t="s">
        <v>96</v>
      </c>
      <c r="D94" s="270" t="s">
        <v>97</v>
      </c>
      <c r="E94" s="271" t="s">
        <v>413</v>
      </c>
      <c r="F94" s="215" t="s">
        <v>382</v>
      </c>
      <c r="G94" s="248"/>
      <c r="H94" s="217">
        <v>1735.7961599999999</v>
      </c>
      <c r="I94" s="332">
        <v>1735.76316</v>
      </c>
      <c r="J94" s="217">
        <v>0</v>
      </c>
      <c r="K94" s="217">
        <f>I94-J94</f>
        <v>1735.76316</v>
      </c>
    </row>
    <row r="95" spans="1:11" x14ac:dyDescent="0.25">
      <c r="A95" s="328" t="s">
        <v>414</v>
      </c>
      <c r="B95" s="272" t="s">
        <v>314</v>
      </c>
      <c r="C95" s="272" t="s">
        <v>96</v>
      </c>
      <c r="D95" s="272" t="s">
        <v>97</v>
      </c>
      <c r="E95" s="272" t="s">
        <v>415</v>
      </c>
      <c r="F95" s="273"/>
      <c r="G95" s="248"/>
      <c r="H95" s="324">
        <f>SUM(H96:H104)</f>
        <v>25333</v>
      </c>
      <c r="I95" s="236">
        <f>SUM(I96:I104)</f>
        <v>23878</v>
      </c>
      <c r="J95" s="236">
        <f>SUM(J96:J104)</f>
        <v>22233</v>
      </c>
      <c r="K95" s="236">
        <f>SUM(K96:K104)</f>
        <v>1645</v>
      </c>
    </row>
    <row r="96" spans="1:11" ht="93.75" x14ac:dyDescent="0.25">
      <c r="A96" s="243" t="s">
        <v>416</v>
      </c>
      <c r="B96" s="249" t="s">
        <v>314</v>
      </c>
      <c r="C96" s="249" t="s">
        <v>96</v>
      </c>
      <c r="D96" s="249" t="s">
        <v>97</v>
      </c>
      <c r="E96" s="250" t="s">
        <v>417</v>
      </c>
      <c r="F96" s="215" t="s">
        <v>321</v>
      </c>
      <c r="G96" s="248"/>
      <c r="H96" s="217">
        <v>200</v>
      </c>
      <c r="I96" s="217">
        <v>0</v>
      </c>
      <c r="J96" s="217">
        <v>0</v>
      </c>
      <c r="K96" s="217">
        <f>I96-J96</f>
        <v>0</v>
      </c>
    </row>
    <row r="97" spans="1:11" ht="112.5" x14ac:dyDescent="0.25">
      <c r="A97" s="274" t="s">
        <v>418</v>
      </c>
      <c r="B97" s="275" t="s">
        <v>314</v>
      </c>
      <c r="C97" s="275" t="s">
        <v>96</v>
      </c>
      <c r="D97" s="275" t="s">
        <v>97</v>
      </c>
      <c r="E97" s="275" t="s">
        <v>419</v>
      </c>
      <c r="F97" s="276">
        <v>244</v>
      </c>
      <c r="G97" s="277">
        <v>300</v>
      </c>
      <c r="H97" s="217">
        <v>300</v>
      </c>
      <c r="I97" s="217">
        <v>300</v>
      </c>
      <c r="J97" s="217">
        <v>0</v>
      </c>
      <c r="K97" s="217">
        <f t="shared" ref="K97:K104" si="9">I97-J97</f>
        <v>300</v>
      </c>
    </row>
    <row r="98" spans="1:11" ht="93.75" customHeight="1" x14ac:dyDescent="0.25">
      <c r="A98" s="278" t="s">
        <v>420</v>
      </c>
      <c r="B98" s="279" t="s">
        <v>314</v>
      </c>
      <c r="C98" s="279" t="s">
        <v>96</v>
      </c>
      <c r="D98" s="279" t="s">
        <v>97</v>
      </c>
      <c r="E98" s="280" t="s">
        <v>421</v>
      </c>
      <c r="F98" s="281" t="s">
        <v>321</v>
      </c>
      <c r="G98" s="282"/>
      <c r="H98" s="283">
        <v>200</v>
      </c>
      <c r="I98" s="217">
        <v>200</v>
      </c>
      <c r="J98" s="217">
        <v>0</v>
      </c>
      <c r="K98" s="217">
        <f t="shared" si="9"/>
        <v>200</v>
      </c>
    </row>
    <row r="99" spans="1:11" ht="112.5" x14ac:dyDescent="0.25">
      <c r="A99" s="278" t="s">
        <v>422</v>
      </c>
      <c r="B99" s="279" t="s">
        <v>314</v>
      </c>
      <c r="C99" s="279" t="s">
        <v>96</v>
      </c>
      <c r="D99" s="279" t="s">
        <v>97</v>
      </c>
      <c r="E99" s="280" t="s">
        <v>423</v>
      </c>
      <c r="F99" s="281" t="s">
        <v>329</v>
      </c>
      <c r="G99" s="282"/>
      <c r="H99" s="283">
        <v>350</v>
      </c>
      <c r="I99" s="217">
        <v>350</v>
      </c>
      <c r="J99" s="217">
        <v>0</v>
      </c>
      <c r="K99" s="217">
        <f t="shared" si="9"/>
        <v>350</v>
      </c>
    </row>
    <row r="100" spans="1:11" ht="93.75" x14ac:dyDescent="0.25">
      <c r="A100" s="278" t="s">
        <v>424</v>
      </c>
      <c r="B100" s="279" t="s">
        <v>314</v>
      </c>
      <c r="C100" s="279" t="s">
        <v>96</v>
      </c>
      <c r="D100" s="279" t="s">
        <v>97</v>
      </c>
      <c r="E100" s="280" t="s">
        <v>425</v>
      </c>
      <c r="F100" s="281" t="s">
        <v>321</v>
      </c>
      <c r="G100" s="282"/>
      <c r="H100" s="283">
        <v>300</v>
      </c>
      <c r="I100" s="217">
        <v>0</v>
      </c>
      <c r="J100" s="217">
        <v>0</v>
      </c>
      <c r="K100" s="217">
        <f t="shared" si="9"/>
        <v>0</v>
      </c>
    </row>
    <row r="101" spans="1:11" ht="131.25" x14ac:dyDescent="0.25">
      <c r="A101" s="278" t="s">
        <v>426</v>
      </c>
      <c r="B101" s="279" t="s">
        <v>314</v>
      </c>
      <c r="C101" s="279" t="s">
        <v>96</v>
      </c>
      <c r="D101" s="279" t="s">
        <v>97</v>
      </c>
      <c r="E101" s="280" t="s">
        <v>427</v>
      </c>
      <c r="F101" s="281" t="s">
        <v>321</v>
      </c>
      <c r="G101" s="282"/>
      <c r="H101" s="283">
        <v>500</v>
      </c>
      <c r="I101" s="217">
        <v>20</v>
      </c>
      <c r="J101" s="217">
        <v>0</v>
      </c>
      <c r="K101" s="217">
        <f t="shared" si="9"/>
        <v>20</v>
      </c>
    </row>
    <row r="102" spans="1:11" ht="150" x14ac:dyDescent="0.25">
      <c r="A102" s="278" t="s">
        <v>428</v>
      </c>
      <c r="B102" s="279" t="s">
        <v>314</v>
      </c>
      <c r="C102" s="279" t="s">
        <v>96</v>
      </c>
      <c r="D102" s="279" t="s">
        <v>97</v>
      </c>
      <c r="E102" s="280" t="s">
        <v>427</v>
      </c>
      <c r="F102" s="281" t="s">
        <v>329</v>
      </c>
      <c r="G102" s="282"/>
      <c r="H102" s="283">
        <v>5500</v>
      </c>
      <c r="I102" s="217">
        <v>5500</v>
      </c>
      <c r="J102" s="217">
        <v>5500</v>
      </c>
      <c r="K102" s="217">
        <f t="shared" si="9"/>
        <v>0</v>
      </c>
    </row>
    <row r="103" spans="1:11" ht="75" x14ac:dyDescent="0.25">
      <c r="A103" s="278" t="s">
        <v>429</v>
      </c>
      <c r="B103" s="279" t="s">
        <v>314</v>
      </c>
      <c r="C103" s="279" t="s">
        <v>96</v>
      </c>
      <c r="D103" s="279" t="s">
        <v>97</v>
      </c>
      <c r="E103" s="280" t="s">
        <v>430</v>
      </c>
      <c r="F103" s="281" t="s">
        <v>329</v>
      </c>
      <c r="G103" s="282"/>
      <c r="H103" s="217">
        <v>13180</v>
      </c>
      <c r="I103" s="217">
        <v>13180</v>
      </c>
      <c r="J103" s="217">
        <v>13180</v>
      </c>
      <c r="K103" s="217">
        <f t="shared" si="9"/>
        <v>0</v>
      </c>
    </row>
    <row r="104" spans="1:11" ht="75" x14ac:dyDescent="0.25">
      <c r="A104" s="278" t="s">
        <v>431</v>
      </c>
      <c r="B104" s="279" t="s">
        <v>314</v>
      </c>
      <c r="C104" s="279" t="s">
        <v>96</v>
      </c>
      <c r="D104" s="279" t="s">
        <v>97</v>
      </c>
      <c r="E104" s="280" t="s">
        <v>432</v>
      </c>
      <c r="F104" s="281" t="s">
        <v>329</v>
      </c>
      <c r="G104" s="282"/>
      <c r="H104" s="217">
        <v>4803</v>
      </c>
      <c r="I104" s="217">
        <v>4328</v>
      </c>
      <c r="J104" s="217">
        <v>3553</v>
      </c>
      <c r="K104" s="217">
        <f t="shared" si="9"/>
        <v>775</v>
      </c>
    </row>
    <row r="105" spans="1:11" x14ac:dyDescent="0.25">
      <c r="A105" s="326" t="s">
        <v>433</v>
      </c>
      <c r="B105" s="284" t="s">
        <v>314</v>
      </c>
      <c r="C105" s="284" t="s">
        <v>96</v>
      </c>
      <c r="D105" s="284" t="s">
        <v>97</v>
      </c>
      <c r="E105" s="204" t="s">
        <v>434</v>
      </c>
      <c r="F105" s="215" t="s">
        <v>83</v>
      </c>
      <c r="G105" s="248"/>
      <c r="H105" s="236">
        <f>H106+H107</f>
        <v>7400</v>
      </c>
      <c r="I105" s="236">
        <f>I106+I107</f>
        <v>5970</v>
      </c>
      <c r="J105" s="236">
        <f>J106+J107</f>
        <v>5970</v>
      </c>
      <c r="K105" s="236">
        <f>K106+K107</f>
        <v>0</v>
      </c>
    </row>
    <row r="106" spans="1:11" ht="93.75" x14ac:dyDescent="0.25">
      <c r="A106" s="243" t="s">
        <v>435</v>
      </c>
      <c r="B106" s="285" t="s">
        <v>314</v>
      </c>
      <c r="C106" s="285" t="s">
        <v>96</v>
      </c>
      <c r="D106" s="285" t="s">
        <v>97</v>
      </c>
      <c r="E106" s="215" t="s">
        <v>436</v>
      </c>
      <c r="F106" s="286">
        <v>611</v>
      </c>
      <c r="G106" s="248"/>
      <c r="H106" s="323">
        <v>1800</v>
      </c>
      <c r="I106" s="217">
        <v>370</v>
      </c>
      <c r="J106" s="217">
        <v>370</v>
      </c>
      <c r="K106" s="217">
        <f>I106-J106</f>
        <v>0</v>
      </c>
    </row>
    <row r="107" spans="1:11" s="287" customFormat="1" ht="56.25" x14ac:dyDescent="0.25">
      <c r="A107" s="243" t="s">
        <v>437</v>
      </c>
      <c r="B107" s="285" t="s">
        <v>314</v>
      </c>
      <c r="C107" s="285" t="s">
        <v>96</v>
      </c>
      <c r="D107" s="285" t="s">
        <v>97</v>
      </c>
      <c r="E107" s="215" t="s">
        <v>434</v>
      </c>
      <c r="F107" s="286">
        <v>612</v>
      </c>
      <c r="G107" s="248"/>
      <c r="H107" s="320">
        <v>5600</v>
      </c>
      <c r="I107" s="217">
        <v>5600</v>
      </c>
      <c r="J107" s="217">
        <v>5600</v>
      </c>
      <c r="K107" s="217">
        <f>H107-I107</f>
        <v>0</v>
      </c>
    </row>
    <row r="108" spans="1:11" x14ac:dyDescent="0.25">
      <c r="A108" s="239" t="s">
        <v>438</v>
      </c>
      <c r="B108" s="215" t="s">
        <v>314</v>
      </c>
      <c r="C108" s="215" t="s">
        <v>96</v>
      </c>
      <c r="D108" s="215" t="s">
        <v>89</v>
      </c>
      <c r="E108" s="215"/>
      <c r="F108" s="215"/>
      <c r="G108" s="244"/>
      <c r="H108" s="236">
        <f>H109+H121+H122</f>
        <v>29770.949999999993</v>
      </c>
      <c r="I108" s="236">
        <f>I109+I121+I122</f>
        <v>22894.13</v>
      </c>
      <c r="J108" s="236">
        <f>J109+J121+J122</f>
        <v>12744.920000000002</v>
      </c>
      <c r="K108" s="236">
        <f>K109+K121+K122</f>
        <v>10149.209999999999</v>
      </c>
    </row>
    <row r="109" spans="1:11" ht="37.5" x14ac:dyDescent="0.25">
      <c r="A109" s="234" t="s">
        <v>74</v>
      </c>
      <c r="B109" s="204" t="s">
        <v>314</v>
      </c>
      <c r="C109" s="204" t="s">
        <v>96</v>
      </c>
      <c r="D109" s="204" t="s">
        <v>89</v>
      </c>
      <c r="E109" s="204" t="s">
        <v>439</v>
      </c>
      <c r="F109" s="215"/>
      <c r="G109" s="244"/>
      <c r="H109" s="236">
        <f t="shared" ref="H109:K110" si="10">H110</f>
        <v>27161.649999999994</v>
      </c>
      <c r="I109" s="236">
        <f t="shared" si="10"/>
        <v>20334.13</v>
      </c>
      <c r="J109" s="236">
        <f t="shared" si="10"/>
        <v>12744.920000000002</v>
      </c>
      <c r="K109" s="236">
        <f t="shared" si="10"/>
        <v>7589.2099999999982</v>
      </c>
    </row>
    <row r="110" spans="1:11" ht="56.25" x14ac:dyDescent="0.25">
      <c r="A110" s="240" t="s">
        <v>440</v>
      </c>
      <c r="B110" s="225" t="s">
        <v>314</v>
      </c>
      <c r="C110" s="225" t="s">
        <v>96</v>
      </c>
      <c r="D110" s="225" t="s">
        <v>89</v>
      </c>
      <c r="E110" s="225" t="s">
        <v>441</v>
      </c>
      <c r="F110" s="288"/>
      <c r="G110" s="289"/>
      <c r="H110" s="227">
        <f t="shared" si="10"/>
        <v>27161.649999999994</v>
      </c>
      <c r="I110" s="227">
        <f t="shared" si="10"/>
        <v>20334.13</v>
      </c>
      <c r="J110" s="227">
        <f t="shared" si="10"/>
        <v>12744.920000000002</v>
      </c>
      <c r="K110" s="227">
        <f t="shared" si="10"/>
        <v>7589.2099999999982</v>
      </c>
    </row>
    <row r="111" spans="1:11" ht="37.5" x14ac:dyDescent="0.25">
      <c r="A111" s="239" t="s">
        <v>442</v>
      </c>
      <c r="B111" s="204" t="s">
        <v>314</v>
      </c>
      <c r="C111" s="204" t="s">
        <v>96</v>
      </c>
      <c r="D111" s="204" t="s">
        <v>89</v>
      </c>
      <c r="E111" s="204" t="s">
        <v>443</v>
      </c>
      <c r="F111" s="204"/>
      <c r="G111" s="234"/>
      <c r="H111" s="236">
        <f>SUM(H112:H120)</f>
        <v>27161.649999999994</v>
      </c>
      <c r="I111" s="236">
        <f>SUM(I112:I120)</f>
        <v>20334.13</v>
      </c>
      <c r="J111" s="236">
        <f>SUM(J112:J120)</f>
        <v>12744.920000000002</v>
      </c>
      <c r="K111" s="236">
        <f>SUM(K112:K120)</f>
        <v>7589.2099999999982</v>
      </c>
    </row>
    <row r="112" spans="1:11" x14ac:dyDescent="0.25">
      <c r="A112" s="290" t="s">
        <v>444</v>
      </c>
      <c r="B112" s="291" t="s">
        <v>314</v>
      </c>
      <c r="C112" s="291" t="s">
        <v>96</v>
      </c>
      <c r="D112" s="291" t="s">
        <v>89</v>
      </c>
      <c r="E112" s="292" t="s">
        <v>445</v>
      </c>
      <c r="F112" s="215" t="s">
        <v>446</v>
      </c>
      <c r="G112" s="244"/>
      <c r="H112" s="217">
        <v>17167.8</v>
      </c>
      <c r="I112" s="332">
        <v>12875.85</v>
      </c>
      <c r="J112" s="217">
        <v>8227.6</v>
      </c>
      <c r="K112" s="217">
        <f>I112-J112</f>
        <v>4648.25</v>
      </c>
    </row>
    <row r="113" spans="1:11" x14ac:dyDescent="0.25">
      <c r="A113" s="290" t="s">
        <v>447</v>
      </c>
      <c r="B113" s="291" t="s">
        <v>314</v>
      </c>
      <c r="C113" s="291" t="s">
        <v>96</v>
      </c>
      <c r="D113" s="291" t="s">
        <v>89</v>
      </c>
      <c r="E113" s="292" t="s">
        <v>445</v>
      </c>
      <c r="F113" s="215" t="s">
        <v>448</v>
      </c>
      <c r="G113" s="244"/>
      <c r="H113" s="217">
        <v>600</v>
      </c>
      <c r="I113" s="217">
        <v>499.98</v>
      </c>
      <c r="J113" s="217">
        <v>300</v>
      </c>
      <c r="K113" s="217">
        <f t="shared" ref="K113:K120" si="11">I113-J113</f>
        <v>199.98000000000002</v>
      </c>
    </row>
    <row r="114" spans="1:11" x14ac:dyDescent="0.25">
      <c r="A114" s="290" t="s">
        <v>449</v>
      </c>
      <c r="B114" s="291" t="s">
        <v>314</v>
      </c>
      <c r="C114" s="291" t="s">
        <v>96</v>
      </c>
      <c r="D114" s="291" t="s">
        <v>89</v>
      </c>
      <c r="E114" s="292" t="s">
        <v>445</v>
      </c>
      <c r="F114" s="215" t="s">
        <v>450</v>
      </c>
      <c r="G114" s="244"/>
      <c r="H114" s="217">
        <v>5185</v>
      </c>
      <c r="I114" s="332">
        <v>3888.75</v>
      </c>
      <c r="J114" s="217">
        <v>2454.3000000000002</v>
      </c>
      <c r="K114" s="217">
        <f t="shared" si="11"/>
        <v>1434.4499999999998</v>
      </c>
    </row>
    <row r="115" spans="1:11" x14ac:dyDescent="0.25">
      <c r="A115" s="290" t="s">
        <v>451</v>
      </c>
      <c r="B115" s="291" t="s">
        <v>314</v>
      </c>
      <c r="C115" s="291" t="s">
        <v>96</v>
      </c>
      <c r="D115" s="291" t="s">
        <v>89</v>
      </c>
      <c r="E115" s="292" t="s">
        <v>445</v>
      </c>
      <c r="F115" s="215" t="s">
        <v>452</v>
      </c>
      <c r="G115" s="244"/>
      <c r="H115" s="217">
        <v>272.27999999999997</v>
      </c>
      <c r="I115" s="332">
        <v>205.82999999999998</v>
      </c>
      <c r="J115" s="217">
        <v>109.7</v>
      </c>
      <c r="K115" s="217">
        <f t="shared" si="11"/>
        <v>96.129999999999981</v>
      </c>
    </row>
    <row r="116" spans="1:11" x14ac:dyDescent="0.25">
      <c r="A116" s="290" t="s">
        <v>453</v>
      </c>
      <c r="B116" s="291" t="s">
        <v>314</v>
      </c>
      <c r="C116" s="291" t="s">
        <v>96</v>
      </c>
      <c r="D116" s="291" t="s">
        <v>89</v>
      </c>
      <c r="E116" s="292" t="s">
        <v>445</v>
      </c>
      <c r="F116" s="215" t="s">
        <v>321</v>
      </c>
      <c r="G116" s="244"/>
      <c r="H116" s="217">
        <v>3569.7649999999999</v>
      </c>
      <c r="I116" s="217">
        <v>2595.7649999999999</v>
      </c>
      <c r="J116" s="217">
        <v>1541.33</v>
      </c>
      <c r="K116" s="217">
        <f t="shared" si="11"/>
        <v>1054.4349999999999</v>
      </c>
    </row>
    <row r="117" spans="1:11" x14ac:dyDescent="0.25">
      <c r="A117" s="290" t="s">
        <v>454</v>
      </c>
      <c r="B117" s="291" t="s">
        <v>314</v>
      </c>
      <c r="C117" s="291" t="s">
        <v>96</v>
      </c>
      <c r="D117" s="291" t="s">
        <v>89</v>
      </c>
      <c r="E117" s="292" t="s">
        <v>445</v>
      </c>
      <c r="F117" s="215" t="s">
        <v>455</v>
      </c>
      <c r="G117" s="244"/>
      <c r="H117" s="217">
        <v>170.405</v>
      </c>
      <c r="I117" s="332">
        <v>170.405</v>
      </c>
      <c r="J117" s="217">
        <v>83</v>
      </c>
      <c r="K117" s="217">
        <f t="shared" si="11"/>
        <v>87.405000000000001</v>
      </c>
    </row>
    <row r="118" spans="1:11" x14ac:dyDescent="0.25">
      <c r="A118" s="290" t="s">
        <v>454</v>
      </c>
      <c r="B118" s="291" t="s">
        <v>314</v>
      </c>
      <c r="C118" s="291" t="s">
        <v>96</v>
      </c>
      <c r="D118" s="291" t="s">
        <v>89</v>
      </c>
      <c r="E118" s="292" t="s">
        <v>445</v>
      </c>
      <c r="F118" s="215" t="s">
        <v>456</v>
      </c>
      <c r="G118" s="244"/>
      <c r="H118" s="217">
        <v>97.509</v>
      </c>
      <c r="I118" s="217">
        <v>75</v>
      </c>
      <c r="J118" s="217">
        <v>25.56</v>
      </c>
      <c r="K118" s="217">
        <f t="shared" si="11"/>
        <v>49.44</v>
      </c>
    </row>
    <row r="119" spans="1:11" x14ac:dyDescent="0.25">
      <c r="A119" s="290" t="s">
        <v>454</v>
      </c>
      <c r="B119" s="291" t="s">
        <v>314</v>
      </c>
      <c r="C119" s="291" t="s">
        <v>96</v>
      </c>
      <c r="D119" s="291" t="s">
        <v>89</v>
      </c>
      <c r="E119" s="292" t="s">
        <v>445</v>
      </c>
      <c r="F119" s="215" t="s">
        <v>457</v>
      </c>
      <c r="G119" s="244"/>
      <c r="H119" s="217">
        <v>11.891</v>
      </c>
      <c r="I119" s="217">
        <v>7.55</v>
      </c>
      <c r="J119" s="217">
        <v>3.43</v>
      </c>
      <c r="K119" s="217">
        <f t="shared" si="11"/>
        <v>4.1199999999999992</v>
      </c>
    </row>
    <row r="120" spans="1:11" x14ac:dyDescent="0.25">
      <c r="A120" s="290" t="s">
        <v>454</v>
      </c>
      <c r="B120" s="291" t="s">
        <v>314</v>
      </c>
      <c r="C120" s="291" t="s">
        <v>96</v>
      </c>
      <c r="D120" s="291" t="s">
        <v>89</v>
      </c>
      <c r="E120" s="292" t="s">
        <v>445</v>
      </c>
      <c r="F120" s="215" t="s">
        <v>458</v>
      </c>
      <c r="G120" s="244"/>
      <c r="H120" s="217">
        <v>87</v>
      </c>
      <c r="I120" s="217">
        <v>15</v>
      </c>
      <c r="J120" s="217">
        <v>0</v>
      </c>
      <c r="K120" s="217">
        <f t="shared" si="11"/>
        <v>15</v>
      </c>
    </row>
    <row r="121" spans="1:11" ht="37.5" x14ac:dyDescent="0.25">
      <c r="A121" s="239" t="s">
        <v>459</v>
      </c>
      <c r="B121" s="204" t="s">
        <v>314</v>
      </c>
      <c r="C121" s="204" t="s">
        <v>96</v>
      </c>
      <c r="D121" s="204" t="s">
        <v>89</v>
      </c>
      <c r="E121" s="204" t="s">
        <v>460</v>
      </c>
      <c r="F121" s="204" t="s">
        <v>109</v>
      </c>
      <c r="G121" s="234"/>
      <c r="H121" s="236">
        <v>49.3</v>
      </c>
      <c r="I121" s="236">
        <v>0</v>
      </c>
      <c r="J121" s="236">
        <v>0</v>
      </c>
      <c r="K121" s="236">
        <f>I121-J121</f>
        <v>0</v>
      </c>
    </row>
    <row r="122" spans="1:11" ht="93.75" x14ac:dyDescent="0.25">
      <c r="A122" s="241" t="s">
        <v>461</v>
      </c>
      <c r="B122" s="285" t="s">
        <v>314</v>
      </c>
      <c r="C122" s="285" t="s">
        <v>96</v>
      </c>
      <c r="D122" s="285" t="s">
        <v>89</v>
      </c>
      <c r="E122" s="215" t="s">
        <v>462</v>
      </c>
      <c r="F122" s="286">
        <v>244</v>
      </c>
      <c r="G122" s="293"/>
      <c r="H122" s="294">
        <v>2560</v>
      </c>
      <c r="I122" s="294">
        <v>2560</v>
      </c>
      <c r="J122" s="294">
        <v>0</v>
      </c>
      <c r="K122" s="217">
        <f>I122-J122</f>
        <v>2560</v>
      </c>
    </row>
    <row r="123" spans="1:11" ht="75" x14ac:dyDescent="0.25">
      <c r="A123" s="239" t="s">
        <v>463</v>
      </c>
      <c r="B123" s="215" t="s">
        <v>314</v>
      </c>
      <c r="C123" s="215" t="s">
        <v>464</v>
      </c>
      <c r="D123" s="215" t="s">
        <v>89</v>
      </c>
      <c r="E123" s="250">
        <v>22</v>
      </c>
      <c r="F123" s="250">
        <v>300</v>
      </c>
      <c r="G123" s="243"/>
      <c r="H123" s="236">
        <f>H124</f>
        <v>340.2</v>
      </c>
      <c r="I123" s="236">
        <f>I124</f>
        <v>217.63</v>
      </c>
      <c r="J123" s="236">
        <f>J124</f>
        <v>217.53</v>
      </c>
      <c r="K123" s="236">
        <f>K124</f>
        <v>9.9999999999994316E-2</v>
      </c>
    </row>
    <row r="124" spans="1:11" ht="99" customHeight="1" x14ac:dyDescent="0.25">
      <c r="A124" s="243" t="s">
        <v>465</v>
      </c>
      <c r="B124" s="215" t="s">
        <v>314</v>
      </c>
      <c r="C124" s="215" t="s">
        <v>464</v>
      </c>
      <c r="D124" s="215" t="s">
        <v>89</v>
      </c>
      <c r="E124" s="215" t="s">
        <v>466</v>
      </c>
      <c r="F124" s="215" t="s">
        <v>467</v>
      </c>
      <c r="G124" s="244"/>
      <c r="H124" s="217">
        <v>340.2</v>
      </c>
      <c r="I124" s="217">
        <v>217.63</v>
      </c>
      <c r="J124" s="217">
        <v>217.53</v>
      </c>
      <c r="K124" s="217">
        <f>I124-J124</f>
        <v>9.9999999999994316E-2</v>
      </c>
    </row>
    <row r="125" spans="1:11" ht="98.25" customHeight="1" x14ac:dyDescent="0.25">
      <c r="A125" s="243" t="s">
        <v>468</v>
      </c>
      <c r="B125" s="204" t="s">
        <v>314</v>
      </c>
      <c r="C125" s="204" t="s">
        <v>96</v>
      </c>
      <c r="D125" s="204" t="s">
        <v>97</v>
      </c>
      <c r="E125" s="204" t="s">
        <v>469</v>
      </c>
      <c r="F125" s="204" t="s">
        <v>83</v>
      </c>
      <c r="G125" s="216" t="s">
        <v>470</v>
      </c>
      <c r="H125" s="238">
        <f>H126+H127</f>
        <v>370</v>
      </c>
      <c r="I125" s="238">
        <f>I126+I127</f>
        <v>0</v>
      </c>
      <c r="J125" s="238">
        <f>J126+J127</f>
        <v>0</v>
      </c>
      <c r="K125" s="238">
        <f>K126+K127</f>
        <v>0</v>
      </c>
    </row>
    <row r="126" spans="1:11" ht="21" customHeight="1" x14ac:dyDescent="0.25">
      <c r="A126" s="243" t="s">
        <v>377</v>
      </c>
      <c r="B126" s="215" t="s">
        <v>314</v>
      </c>
      <c r="C126" s="215" t="s">
        <v>96</v>
      </c>
      <c r="D126" s="215" t="s">
        <v>97</v>
      </c>
      <c r="E126" s="215" t="s">
        <v>469</v>
      </c>
      <c r="F126" s="215" t="s">
        <v>320</v>
      </c>
      <c r="G126" s="218" t="s">
        <v>470</v>
      </c>
      <c r="H126" s="295">
        <v>351.5</v>
      </c>
      <c r="I126" s="217">
        <v>0</v>
      </c>
      <c r="J126" s="217">
        <v>0</v>
      </c>
      <c r="K126" s="217">
        <f>I126-J126</f>
        <v>0</v>
      </c>
    </row>
    <row r="127" spans="1:11" ht="21" customHeight="1" x14ac:dyDescent="0.25">
      <c r="A127" s="243" t="s">
        <v>378</v>
      </c>
      <c r="B127" s="215" t="s">
        <v>314</v>
      </c>
      <c r="C127" s="215" t="s">
        <v>96</v>
      </c>
      <c r="D127" s="215" t="s">
        <v>97</v>
      </c>
      <c r="E127" s="215" t="s">
        <v>469</v>
      </c>
      <c r="F127" s="215" t="s">
        <v>320</v>
      </c>
      <c r="G127" s="218" t="s">
        <v>470</v>
      </c>
      <c r="H127" s="295">
        <v>18.5</v>
      </c>
      <c r="I127" s="217">
        <v>0</v>
      </c>
      <c r="J127" s="217">
        <v>0</v>
      </c>
      <c r="K127" s="217">
        <f>I127-J127</f>
        <v>0</v>
      </c>
    </row>
    <row r="128" spans="1:11" x14ac:dyDescent="0.25">
      <c r="A128" s="296"/>
      <c r="B128" s="297"/>
      <c r="C128" s="297"/>
      <c r="D128" s="297"/>
      <c r="E128" s="298"/>
      <c r="F128" s="525"/>
      <c r="G128" s="525"/>
      <c r="H128" s="525"/>
      <c r="I128" s="525"/>
      <c r="J128" s="299"/>
    </row>
    <row r="129" spans="1:10" x14ac:dyDescent="0.25">
      <c r="A129" s="301" t="s">
        <v>471</v>
      </c>
      <c r="B129" s="297"/>
      <c r="C129" s="297"/>
      <c r="D129" s="297"/>
      <c r="E129" s="298"/>
      <c r="F129" s="526" t="s">
        <v>303</v>
      </c>
      <c r="G129" s="526"/>
      <c r="H129" s="526"/>
      <c r="I129" s="526"/>
      <c r="J129" s="302"/>
    </row>
    <row r="130" spans="1:10" x14ac:dyDescent="0.25">
      <c r="G130" s="305"/>
    </row>
    <row r="132" spans="1:10" ht="38.25" customHeight="1" x14ac:dyDescent="0.25"/>
  </sheetData>
  <sheetProtection algorithmName="SHA-512" hashValue="FDoRKoh6nuUUmJIMzkPlXioB0aTQv6Hew8oFq/HixzKr7V7ulg9M+WtkAXHsTCOXQ9JGMzD9WqweTxLe+BEoZQ==" saltValue="EhiHfWIeWDxgYhr1j5n5/Q==" spinCount="100000" sheet="1" objects="1" scenarios="1" formatCells="0" formatColumns="0" formatRows="0" insertColumns="0" insertRows="0" insertHyperlinks="0" deleteColumns="0" deleteRows="0"/>
  <mergeCells count="8">
    <mergeCell ref="F128:I128"/>
    <mergeCell ref="F129:I129"/>
    <mergeCell ref="A1:K1"/>
    <mergeCell ref="A5:A8"/>
    <mergeCell ref="A34:A35"/>
    <mergeCell ref="A43:A44"/>
    <mergeCell ref="G65:G66"/>
    <mergeCell ref="G77:G78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"/>
  <sheetViews>
    <sheetView topLeftCell="B1" workbookViewId="0">
      <selection activeCell="C26" sqref="C26"/>
    </sheetView>
  </sheetViews>
  <sheetFormatPr defaultRowHeight="15" x14ac:dyDescent="0.25"/>
  <cols>
    <col min="1" max="1" width="0.85546875" style="132" hidden="1" customWidth="1"/>
    <col min="2" max="2" width="38.5703125" style="132" customWidth="1"/>
    <col min="3" max="3" width="44.5703125" style="132" customWidth="1"/>
    <col min="4" max="4" width="17.7109375" style="133" customWidth="1"/>
    <col min="5" max="5" width="25.85546875" style="133" customWidth="1"/>
    <col min="6" max="6" width="17.140625" style="133" customWidth="1"/>
    <col min="7" max="7" width="17.42578125" style="133" customWidth="1"/>
    <col min="8" max="8" width="16.85546875" style="133" customWidth="1"/>
    <col min="257" max="257" width="0" hidden="1" customWidth="1"/>
    <col min="258" max="258" width="38.5703125" customWidth="1"/>
    <col min="259" max="259" width="44.5703125" customWidth="1"/>
    <col min="260" max="260" width="17.7109375" customWidth="1"/>
    <col min="261" max="261" width="25.85546875" customWidth="1"/>
    <col min="262" max="262" width="17.140625" customWidth="1"/>
    <col min="263" max="263" width="17.42578125" customWidth="1"/>
    <col min="264" max="264" width="16.85546875" customWidth="1"/>
    <col min="513" max="513" width="0" hidden="1" customWidth="1"/>
    <col min="514" max="514" width="38.5703125" customWidth="1"/>
    <col min="515" max="515" width="44.5703125" customWidth="1"/>
    <col min="516" max="516" width="17.7109375" customWidth="1"/>
    <col min="517" max="517" width="25.85546875" customWidth="1"/>
    <col min="518" max="518" width="17.140625" customWidth="1"/>
    <col min="519" max="519" width="17.42578125" customWidth="1"/>
    <col min="520" max="520" width="16.85546875" customWidth="1"/>
    <col min="769" max="769" width="0" hidden="1" customWidth="1"/>
    <col min="770" max="770" width="38.5703125" customWidth="1"/>
    <col min="771" max="771" width="44.5703125" customWidth="1"/>
    <col min="772" max="772" width="17.7109375" customWidth="1"/>
    <col min="773" max="773" width="25.85546875" customWidth="1"/>
    <col min="774" max="774" width="17.140625" customWidth="1"/>
    <col min="775" max="775" width="17.42578125" customWidth="1"/>
    <col min="776" max="776" width="16.85546875" customWidth="1"/>
    <col min="1025" max="1025" width="0" hidden="1" customWidth="1"/>
    <col min="1026" max="1026" width="38.5703125" customWidth="1"/>
    <col min="1027" max="1027" width="44.5703125" customWidth="1"/>
    <col min="1028" max="1028" width="17.7109375" customWidth="1"/>
    <col min="1029" max="1029" width="25.85546875" customWidth="1"/>
    <col min="1030" max="1030" width="17.140625" customWidth="1"/>
    <col min="1031" max="1031" width="17.42578125" customWidth="1"/>
    <col min="1032" max="1032" width="16.85546875" customWidth="1"/>
    <col min="1281" max="1281" width="0" hidden="1" customWidth="1"/>
    <col min="1282" max="1282" width="38.5703125" customWidth="1"/>
    <col min="1283" max="1283" width="44.5703125" customWidth="1"/>
    <col min="1284" max="1284" width="17.7109375" customWidth="1"/>
    <col min="1285" max="1285" width="25.85546875" customWidth="1"/>
    <col min="1286" max="1286" width="17.140625" customWidth="1"/>
    <col min="1287" max="1287" width="17.42578125" customWidth="1"/>
    <col min="1288" max="1288" width="16.85546875" customWidth="1"/>
    <col min="1537" max="1537" width="0" hidden="1" customWidth="1"/>
    <col min="1538" max="1538" width="38.5703125" customWidth="1"/>
    <col min="1539" max="1539" width="44.5703125" customWidth="1"/>
    <col min="1540" max="1540" width="17.7109375" customWidth="1"/>
    <col min="1541" max="1541" width="25.85546875" customWidth="1"/>
    <col min="1542" max="1542" width="17.140625" customWidth="1"/>
    <col min="1543" max="1543" width="17.42578125" customWidth="1"/>
    <col min="1544" max="1544" width="16.85546875" customWidth="1"/>
    <col min="1793" max="1793" width="0" hidden="1" customWidth="1"/>
    <col min="1794" max="1794" width="38.5703125" customWidth="1"/>
    <col min="1795" max="1795" width="44.5703125" customWidth="1"/>
    <col min="1796" max="1796" width="17.7109375" customWidth="1"/>
    <col min="1797" max="1797" width="25.85546875" customWidth="1"/>
    <col min="1798" max="1798" width="17.140625" customWidth="1"/>
    <col min="1799" max="1799" width="17.42578125" customWidth="1"/>
    <col min="1800" max="1800" width="16.85546875" customWidth="1"/>
    <col min="2049" max="2049" width="0" hidden="1" customWidth="1"/>
    <col min="2050" max="2050" width="38.5703125" customWidth="1"/>
    <col min="2051" max="2051" width="44.5703125" customWidth="1"/>
    <col min="2052" max="2052" width="17.7109375" customWidth="1"/>
    <col min="2053" max="2053" width="25.85546875" customWidth="1"/>
    <col min="2054" max="2054" width="17.140625" customWidth="1"/>
    <col min="2055" max="2055" width="17.42578125" customWidth="1"/>
    <col min="2056" max="2056" width="16.85546875" customWidth="1"/>
    <col min="2305" max="2305" width="0" hidden="1" customWidth="1"/>
    <col min="2306" max="2306" width="38.5703125" customWidth="1"/>
    <col min="2307" max="2307" width="44.5703125" customWidth="1"/>
    <col min="2308" max="2308" width="17.7109375" customWidth="1"/>
    <col min="2309" max="2309" width="25.85546875" customWidth="1"/>
    <col min="2310" max="2310" width="17.140625" customWidth="1"/>
    <col min="2311" max="2311" width="17.42578125" customWidth="1"/>
    <col min="2312" max="2312" width="16.85546875" customWidth="1"/>
    <col min="2561" max="2561" width="0" hidden="1" customWidth="1"/>
    <col min="2562" max="2562" width="38.5703125" customWidth="1"/>
    <col min="2563" max="2563" width="44.5703125" customWidth="1"/>
    <col min="2564" max="2564" width="17.7109375" customWidth="1"/>
    <col min="2565" max="2565" width="25.85546875" customWidth="1"/>
    <col min="2566" max="2566" width="17.140625" customWidth="1"/>
    <col min="2567" max="2567" width="17.42578125" customWidth="1"/>
    <col min="2568" max="2568" width="16.85546875" customWidth="1"/>
    <col min="2817" max="2817" width="0" hidden="1" customWidth="1"/>
    <col min="2818" max="2818" width="38.5703125" customWidth="1"/>
    <col min="2819" max="2819" width="44.5703125" customWidth="1"/>
    <col min="2820" max="2820" width="17.7109375" customWidth="1"/>
    <col min="2821" max="2821" width="25.85546875" customWidth="1"/>
    <col min="2822" max="2822" width="17.140625" customWidth="1"/>
    <col min="2823" max="2823" width="17.42578125" customWidth="1"/>
    <col min="2824" max="2824" width="16.85546875" customWidth="1"/>
    <col min="3073" max="3073" width="0" hidden="1" customWidth="1"/>
    <col min="3074" max="3074" width="38.5703125" customWidth="1"/>
    <col min="3075" max="3075" width="44.5703125" customWidth="1"/>
    <col min="3076" max="3076" width="17.7109375" customWidth="1"/>
    <col min="3077" max="3077" width="25.85546875" customWidth="1"/>
    <col min="3078" max="3078" width="17.140625" customWidth="1"/>
    <col min="3079" max="3079" width="17.42578125" customWidth="1"/>
    <col min="3080" max="3080" width="16.85546875" customWidth="1"/>
    <col min="3329" max="3329" width="0" hidden="1" customWidth="1"/>
    <col min="3330" max="3330" width="38.5703125" customWidth="1"/>
    <col min="3331" max="3331" width="44.5703125" customWidth="1"/>
    <col min="3332" max="3332" width="17.7109375" customWidth="1"/>
    <col min="3333" max="3333" width="25.85546875" customWidth="1"/>
    <col min="3334" max="3334" width="17.140625" customWidth="1"/>
    <col min="3335" max="3335" width="17.42578125" customWidth="1"/>
    <col min="3336" max="3336" width="16.85546875" customWidth="1"/>
    <col min="3585" max="3585" width="0" hidden="1" customWidth="1"/>
    <col min="3586" max="3586" width="38.5703125" customWidth="1"/>
    <col min="3587" max="3587" width="44.5703125" customWidth="1"/>
    <col min="3588" max="3588" width="17.7109375" customWidth="1"/>
    <col min="3589" max="3589" width="25.85546875" customWidth="1"/>
    <col min="3590" max="3590" width="17.140625" customWidth="1"/>
    <col min="3591" max="3591" width="17.42578125" customWidth="1"/>
    <col min="3592" max="3592" width="16.85546875" customWidth="1"/>
    <col min="3841" max="3841" width="0" hidden="1" customWidth="1"/>
    <col min="3842" max="3842" width="38.5703125" customWidth="1"/>
    <col min="3843" max="3843" width="44.5703125" customWidth="1"/>
    <col min="3844" max="3844" width="17.7109375" customWidth="1"/>
    <col min="3845" max="3845" width="25.85546875" customWidth="1"/>
    <col min="3846" max="3846" width="17.140625" customWidth="1"/>
    <col min="3847" max="3847" width="17.42578125" customWidth="1"/>
    <col min="3848" max="3848" width="16.85546875" customWidth="1"/>
    <col min="4097" max="4097" width="0" hidden="1" customWidth="1"/>
    <col min="4098" max="4098" width="38.5703125" customWidth="1"/>
    <col min="4099" max="4099" width="44.5703125" customWidth="1"/>
    <col min="4100" max="4100" width="17.7109375" customWidth="1"/>
    <col min="4101" max="4101" width="25.85546875" customWidth="1"/>
    <col min="4102" max="4102" width="17.140625" customWidth="1"/>
    <col min="4103" max="4103" width="17.42578125" customWidth="1"/>
    <col min="4104" max="4104" width="16.85546875" customWidth="1"/>
    <col min="4353" max="4353" width="0" hidden="1" customWidth="1"/>
    <col min="4354" max="4354" width="38.5703125" customWidth="1"/>
    <col min="4355" max="4355" width="44.5703125" customWidth="1"/>
    <col min="4356" max="4356" width="17.7109375" customWidth="1"/>
    <col min="4357" max="4357" width="25.85546875" customWidth="1"/>
    <col min="4358" max="4358" width="17.140625" customWidth="1"/>
    <col min="4359" max="4359" width="17.42578125" customWidth="1"/>
    <col min="4360" max="4360" width="16.85546875" customWidth="1"/>
    <col min="4609" max="4609" width="0" hidden="1" customWidth="1"/>
    <col min="4610" max="4610" width="38.5703125" customWidth="1"/>
    <col min="4611" max="4611" width="44.5703125" customWidth="1"/>
    <col min="4612" max="4612" width="17.7109375" customWidth="1"/>
    <col min="4613" max="4613" width="25.85546875" customWidth="1"/>
    <col min="4614" max="4614" width="17.140625" customWidth="1"/>
    <col min="4615" max="4615" width="17.42578125" customWidth="1"/>
    <col min="4616" max="4616" width="16.85546875" customWidth="1"/>
    <col min="4865" max="4865" width="0" hidden="1" customWidth="1"/>
    <col min="4866" max="4866" width="38.5703125" customWidth="1"/>
    <col min="4867" max="4867" width="44.5703125" customWidth="1"/>
    <col min="4868" max="4868" width="17.7109375" customWidth="1"/>
    <col min="4869" max="4869" width="25.85546875" customWidth="1"/>
    <col min="4870" max="4870" width="17.140625" customWidth="1"/>
    <col min="4871" max="4871" width="17.42578125" customWidth="1"/>
    <col min="4872" max="4872" width="16.85546875" customWidth="1"/>
    <col min="5121" max="5121" width="0" hidden="1" customWidth="1"/>
    <col min="5122" max="5122" width="38.5703125" customWidth="1"/>
    <col min="5123" max="5123" width="44.5703125" customWidth="1"/>
    <col min="5124" max="5124" width="17.7109375" customWidth="1"/>
    <col min="5125" max="5125" width="25.85546875" customWidth="1"/>
    <col min="5126" max="5126" width="17.140625" customWidth="1"/>
    <col min="5127" max="5127" width="17.42578125" customWidth="1"/>
    <col min="5128" max="5128" width="16.85546875" customWidth="1"/>
    <col min="5377" max="5377" width="0" hidden="1" customWidth="1"/>
    <col min="5378" max="5378" width="38.5703125" customWidth="1"/>
    <col min="5379" max="5379" width="44.5703125" customWidth="1"/>
    <col min="5380" max="5380" width="17.7109375" customWidth="1"/>
    <col min="5381" max="5381" width="25.85546875" customWidth="1"/>
    <col min="5382" max="5382" width="17.140625" customWidth="1"/>
    <col min="5383" max="5383" width="17.42578125" customWidth="1"/>
    <col min="5384" max="5384" width="16.85546875" customWidth="1"/>
    <col min="5633" max="5633" width="0" hidden="1" customWidth="1"/>
    <col min="5634" max="5634" width="38.5703125" customWidth="1"/>
    <col min="5635" max="5635" width="44.5703125" customWidth="1"/>
    <col min="5636" max="5636" width="17.7109375" customWidth="1"/>
    <col min="5637" max="5637" width="25.85546875" customWidth="1"/>
    <col min="5638" max="5638" width="17.140625" customWidth="1"/>
    <col min="5639" max="5639" width="17.42578125" customWidth="1"/>
    <col min="5640" max="5640" width="16.85546875" customWidth="1"/>
    <col min="5889" max="5889" width="0" hidden="1" customWidth="1"/>
    <col min="5890" max="5890" width="38.5703125" customWidth="1"/>
    <col min="5891" max="5891" width="44.5703125" customWidth="1"/>
    <col min="5892" max="5892" width="17.7109375" customWidth="1"/>
    <col min="5893" max="5893" width="25.85546875" customWidth="1"/>
    <col min="5894" max="5894" width="17.140625" customWidth="1"/>
    <col min="5895" max="5895" width="17.42578125" customWidth="1"/>
    <col min="5896" max="5896" width="16.85546875" customWidth="1"/>
    <col min="6145" max="6145" width="0" hidden="1" customWidth="1"/>
    <col min="6146" max="6146" width="38.5703125" customWidth="1"/>
    <col min="6147" max="6147" width="44.5703125" customWidth="1"/>
    <col min="6148" max="6148" width="17.7109375" customWidth="1"/>
    <col min="6149" max="6149" width="25.85546875" customWidth="1"/>
    <col min="6150" max="6150" width="17.140625" customWidth="1"/>
    <col min="6151" max="6151" width="17.42578125" customWidth="1"/>
    <col min="6152" max="6152" width="16.85546875" customWidth="1"/>
    <col min="6401" max="6401" width="0" hidden="1" customWidth="1"/>
    <col min="6402" max="6402" width="38.5703125" customWidth="1"/>
    <col min="6403" max="6403" width="44.5703125" customWidth="1"/>
    <col min="6404" max="6404" width="17.7109375" customWidth="1"/>
    <col min="6405" max="6405" width="25.85546875" customWidth="1"/>
    <col min="6406" max="6406" width="17.140625" customWidth="1"/>
    <col min="6407" max="6407" width="17.42578125" customWidth="1"/>
    <col min="6408" max="6408" width="16.85546875" customWidth="1"/>
    <col min="6657" max="6657" width="0" hidden="1" customWidth="1"/>
    <col min="6658" max="6658" width="38.5703125" customWidth="1"/>
    <col min="6659" max="6659" width="44.5703125" customWidth="1"/>
    <col min="6660" max="6660" width="17.7109375" customWidth="1"/>
    <col min="6661" max="6661" width="25.85546875" customWidth="1"/>
    <col min="6662" max="6662" width="17.140625" customWidth="1"/>
    <col min="6663" max="6663" width="17.42578125" customWidth="1"/>
    <col min="6664" max="6664" width="16.85546875" customWidth="1"/>
    <col min="6913" max="6913" width="0" hidden="1" customWidth="1"/>
    <col min="6914" max="6914" width="38.5703125" customWidth="1"/>
    <col min="6915" max="6915" width="44.5703125" customWidth="1"/>
    <col min="6916" max="6916" width="17.7109375" customWidth="1"/>
    <col min="6917" max="6917" width="25.85546875" customWidth="1"/>
    <col min="6918" max="6918" width="17.140625" customWidth="1"/>
    <col min="6919" max="6919" width="17.42578125" customWidth="1"/>
    <col min="6920" max="6920" width="16.85546875" customWidth="1"/>
    <col min="7169" max="7169" width="0" hidden="1" customWidth="1"/>
    <col min="7170" max="7170" width="38.5703125" customWidth="1"/>
    <col min="7171" max="7171" width="44.5703125" customWidth="1"/>
    <col min="7172" max="7172" width="17.7109375" customWidth="1"/>
    <col min="7173" max="7173" width="25.85546875" customWidth="1"/>
    <col min="7174" max="7174" width="17.140625" customWidth="1"/>
    <col min="7175" max="7175" width="17.42578125" customWidth="1"/>
    <col min="7176" max="7176" width="16.85546875" customWidth="1"/>
    <col min="7425" max="7425" width="0" hidden="1" customWidth="1"/>
    <col min="7426" max="7426" width="38.5703125" customWidth="1"/>
    <col min="7427" max="7427" width="44.5703125" customWidth="1"/>
    <col min="7428" max="7428" width="17.7109375" customWidth="1"/>
    <col min="7429" max="7429" width="25.85546875" customWidth="1"/>
    <col min="7430" max="7430" width="17.140625" customWidth="1"/>
    <col min="7431" max="7431" width="17.42578125" customWidth="1"/>
    <col min="7432" max="7432" width="16.85546875" customWidth="1"/>
    <col min="7681" max="7681" width="0" hidden="1" customWidth="1"/>
    <col min="7682" max="7682" width="38.5703125" customWidth="1"/>
    <col min="7683" max="7683" width="44.5703125" customWidth="1"/>
    <col min="7684" max="7684" width="17.7109375" customWidth="1"/>
    <col min="7685" max="7685" width="25.85546875" customWidth="1"/>
    <col min="7686" max="7686" width="17.140625" customWidth="1"/>
    <col min="7687" max="7687" width="17.42578125" customWidth="1"/>
    <col min="7688" max="7688" width="16.85546875" customWidth="1"/>
    <col min="7937" max="7937" width="0" hidden="1" customWidth="1"/>
    <col min="7938" max="7938" width="38.5703125" customWidth="1"/>
    <col min="7939" max="7939" width="44.5703125" customWidth="1"/>
    <col min="7940" max="7940" width="17.7109375" customWidth="1"/>
    <col min="7941" max="7941" width="25.85546875" customWidth="1"/>
    <col min="7942" max="7942" width="17.140625" customWidth="1"/>
    <col min="7943" max="7943" width="17.42578125" customWidth="1"/>
    <col min="7944" max="7944" width="16.85546875" customWidth="1"/>
    <col min="8193" max="8193" width="0" hidden="1" customWidth="1"/>
    <col min="8194" max="8194" width="38.5703125" customWidth="1"/>
    <col min="8195" max="8195" width="44.5703125" customWidth="1"/>
    <col min="8196" max="8196" width="17.7109375" customWidth="1"/>
    <col min="8197" max="8197" width="25.85546875" customWidth="1"/>
    <col min="8198" max="8198" width="17.140625" customWidth="1"/>
    <col min="8199" max="8199" width="17.42578125" customWidth="1"/>
    <col min="8200" max="8200" width="16.85546875" customWidth="1"/>
    <col min="8449" max="8449" width="0" hidden="1" customWidth="1"/>
    <col min="8450" max="8450" width="38.5703125" customWidth="1"/>
    <col min="8451" max="8451" width="44.5703125" customWidth="1"/>
    <col min="8452" max="8452" width="17.7109375" customWidth="1"/>
    <col min="8453" max="8453" width="25.85546875" customWidth="1"/>
    <col min="8454" max="8454" width="17.140625" customWidth="1"/>
    <col min="8455" max="8455" width="17.42578125" customWidth="1"/>
    <col min="8456" max="8456" width="16.85546875" customWidth="1"/>
    <col min="8705" max="8705" width="0" hidden="1" customWidth="1"/>
    <col min="8706" max="8706" width="38.5703125" customWidth="1"/>
    <col min="8707" max="8707" width="44.5703125" customWidth="1"/>
    <col min="8708" max="8708" width="17.7109375" customWidth="1"/>
    <col min="8709" max="8709" width="25.85546875" customWidth="1"/>
    <col min="8710" max="8710" width="17.140625" customWidth="1"/>
    <col min="8711" max="8711" width="17.42578125" customWidth="1"/>
    <col min="8712" max="8712" width="16.85546875" customWidth="1"/>
    <col min="8961" max="8961" width="0" hidden="1" customWidth="1"/>
    <col min="8962" max="8962" width="38.5703125" customWidth="1"/>
    <col min="8963" max="8963" width="44.5703125" customWidth="1"/>
    <col min="8964" max="8964" width="17.7109375" customWidth="1"/>
    <col min="8965" max="8965" width="25.85546875" customWidth="1"/>
    <col min="8966" max="8966" width="17.140625" customWidth="1"/>
    <col min="8967" max="8967" width="17.42578125" customWidth="1"/>
    <col min="8968" max="8968" width="16.85546875" customWidth="1"/>
    <col min="9217" max="9217" width="0" hidden="1" customWidth="1"/>
    <col min="9218" max="9218" width="38.5703125" customWidth="1"/>
    <col min="9219" max="9219" width="44.5703125" customWidth="1"/>
    <col min="9220" max="9220" width="17.7109375" customWidth="1"/>
    <col min="9221" max="9221" width="25.85546875" customWidth="1"/>
    <col min="9222" max="9222" width="17.140625" customWidth="1"/>
    <col min="9223" max="9223" width="17.42578125" customWidth="1"/>
    <col min="9224" max="9224" width="16.85546875" customWidth="1"/>
    <col min="9473" max="9473" width="0" hidden="1" customWidth="1"/>
    <col min="9474" max="9474" width="38.5703125" customWidth="1"/>
    <col min="9475" max="9475" width="44.5703125" customWidth="1"/>
    <col min="9476" max="9476" width="17.7109375" customWidth="1"/>
    <col min="9477" max="9477" width="25.85546875" customWidth="1"/>
    <col min="9478" max="9478" width="17.140625" customWidth="1"/>
    <col min="9479" max="9479" width="17.42578125" customWidth="1"/>
    <col min="9480" max="9480" width="16.85546875" customWidth="1"/>
    <col min="9729" max="9729" width="0" hidden="1" customWidth="1"/>
    <col min="9730" max="9730" width="38.5703125" customWidth="1"/>
    <col min="9731" max="9731" width="44.5703125" customWidth="1"/>
    <col min="9732" max="9732" width="17.7109375" customWidth="1"/>
    <col min="9733" max="9733" width="25.85546875" customWidth="1"/>
    <col min="9734" max="9734" width="17.140625" customWidth="1"/>
    <col min="9735" max="9735" width="17.42578125" customWidth="1"/>
    <col min="9736" max="9736" width="16.85546875" customWidth="1"/>
    <col min="9985" max="9985" width="0" hidden="1" customWidth="1"/>
    <col min="9986" max="9986" width="38.5703125" customWidth="1"/>
    <col min="9987" max="9987" width="44.5703125" customWidth="1"/>
    <col min="9988" max="9988" width="17.7109375" customWidth="1"/>
    <col min="9989" max="9989" width="25.85546875" customWidth="1"/>
    <col min="9990" max="9990" width="17.140625" customWidth="1"/>
    <col min="9991" max="9991" width="17.42578125" customWidth="1"/>
    <col min="9992" max="9992" width="16.85546875" customWidth="1"/>
    <col min="10241" max="10241" width="0" hidden="1" customWidth="1"/>
    <col min="10242" max="10242" width="38.5703125" customWidth="1"/>
    <col min="10243" max="10243" width="44.5703125" customWidth="1"/>
    <col min="10244" max="10244" width="17.7109375" customWidth="1"/>
    <col min="10245" max="10245" width="25.85546875" customWidth="1"/>
    <col min="10246" max="10246" width="17.140625" customWidth="1"/>
    <col min="10247" max="10247" width="17.42578125" customWidth="1"/>
    <col min="10248" max="10248" width="16.85546875" customWidth="1"/>
    <col min="10497" max="10497" width="0" hidden="1" customWidth="1"/>
    <col min="10498" max="10498" width="38.5703125" customWidth="1"/>
    <col min="10499" max="10499" width="44.5703125" customWidth="1"/>
    <col min="10500" max="10500" width="17.7109375" customWidth="1"/>
    <col min="10501" max="10501" width="25.85546875" customWidth="1"/>
    <col min="10502" max="10502" width="17.140625" customWidth="1"/>
    <col min="10503" max="10503" width="17.42578125" customWidth="1"/>
    <col min="10504" max="10504" width="16.85546875" customWidth="1"/>
    <col min="10753" max="10753" width="0" hidden="1" customWidth="1"/>
    <col min="10754" max="10754" width="38.5703125" customWidth="1"/>
    <col min="10755" max="10755" width="44.5703125" customWidth="1"/>
    <col min="10756" max="10756" width="17.7109375" customWidth="1"/>
    <col min="10757" max="10757" width="25.85546875" customWidth="1"/>
    <col min="10758" max="10758" width="17.140625" customWidth="1"/>
    <col min="10759" max="10759" width="17.42578125" customWidth="1"/>
    <col min="10760" max="10760" width="16.85546875" customWidth="1"/>
    <col min="11009" max="11009" width="0" hidden="1" customWidth="1"/>
    <col min="11010" max="11010" width="38.5703125" customWidth="1"/>
    <col min="11011" max="11011" width="44.5703125" customWidth="1"/>
    <col min="11012" max="11012" width="17.7109375" customWidth="1"/>
    <col min="11013" max="11013" width="25.85546875" customWidth="1"/>
    <col min="11014" max="11014" width="17.140625" customWidth="1"/>
    <col min="11015" max="11015" width="17.42578125" customWidth="1"/>
    <col min="11016" max="11016" width="16.85546875" customWidth="1"/>
    <col min="11265" max="11265" width="0" hidden="1" customWidth="1"/>
    <col min="11266" max="11266" width="38.5703125" customWidth="1"/>
    <col min="11267" max="11267" width="44.5703125" customWidth="1"/>
    <col min="11268" max="11268" width="17.7109375" customWidth="1"/>
    <col min="11269" max="11269" width="25.85546875" customWidth="1"/>
    <col min="11270" max="11270" width="17.140625" customWidth="1"/>
    <col min="11271" max="11271" width="17.42578125" customWidth="1"/>
    <col min="11272" max="11272" width="16.85546875" customWidth="1"/>
    <col min="11521" max="11521" width="0" hidden="1" customWidth="1"/>
    <col min="11522" max="11522" width="38.5703125" customWidth="1"/>
    <col min="11523" max="11523" width="44.5703125" customWidth="1"/>
    <col min="11524" max="11524" width="17.7109375" customWidth="1"/>
    <col min="11525" max="11525" width="25.85546875" customWidth="1"/>
    <col min="11526" max="11526" width="17.140625" customWidth="1"/>
    <col min="11527" max="11527" width="17.42578125" customWidth="1"/>
    <col min="11528" max="11528" width="16.85546875" customWidth="1"/>
    <col min="11777" max="11777" width="0" hidden="1" customWidth="1"/>
    <col min="11778" max="11778" width="38.5703125" customWidth="1"/>
    <col min="11779" max="11779" width="44.5703125" customWidth="1"/>
    <col min="11780" max="11780" width="17.7109375" customWidth="1"/>
    <col min="11781" max="11781" width="25.85546875" customWidth="1"/>
    <col min="11782" max="11782" width="17.140625" customWidth="1"/>
    <col min="11783" max="11783" width="17.42578125" customWidth="1"/>
    <col min="11784" max="11784" width="16.85546875" customWidth="1"/>
    <col min="12033" max="12033" width="0" hidden="1" customWidth="1"/>
    <col min="12034" max="12034" width="38.5703125" customWidth="1"/>
    <col min="12035" max="12035" width="44.5703125" customWidth="1"/>
    <col min="12036" max="12036" width="17.7109375" customWidth="1"/>
    <col min="12037" max="12037" width="25.85546875" customWidth="1"/>
    <col min="12038" max="12038" width="17.140625" customWidth="1"/>
    <col min="12039" max="12039" width="17.42578125" customWidth="1"/>
    <col min="12040" max="12040" width="16.85546875" customWidth="1"/>
    <col min="12289" max="12289" width="0" hidden="1" customWidth="1"/>
    <col min="12290" max="12290" width="38.5703125" customWidth="1"/>
    <col min="12291" max="12291" width="44.5703125" customWidth="1"/>
    <col min="12292" max="12292" width="17.7109375" customWidth="1"/>
    <col min="12293" max="12293" width="25.85546875" customWidth="1"/>
    <col min="12294" max="12294" width="17.140625" customWidth="1"/>
    <col min="12295" max="12295" width="17.42578125" customWidth="1"/>
    <col min="12296" max="12296" width="16.85546875" customWidth="1"/>
    <col min="12545" max="12545" width="0" hidden="1" customWidth="1"/>
    <col min="12546" max="12546" width="38.5703125" customWidth="1"/>
    <col min="12547" max="12547" width="44.5703125" customWidth="1"/>
    <col min="12548" max="12548" width="17.7109375" customWidth="1"/>
    <col min="12549" max="12549" width="25.85546875" customWidth="1"/>
    <col min="12550" max="12550" width="17.140625" customWidth="1"/>
    <col min="12551" max="12551" width="17.42578125" customWidth="1"/>
    <col min="12552" max="12552" width="16.85546875" customWidth="1"/>
    <col min="12801" max="12801" width="0" hidden="1" customWidth="1"/>
    <col min="12802" max="12802" width="38.5703125" customWidth="1"/>
    <col min="12803" max="12803" width="44.5703125" customWidth="1"/>
    <col min="12804" max="12804" width="17.7109375" customWidth="1"/>
    <col min="12805" max="12805" width="25.85546875" customWidth="1"/>
    <col min="12806" max="12806" width="17.140625" customWidth="1"/>
    <col min="12807" max="12807" width="17.42578125" customWidth="1"/>
    <col min="12808" max="12808" width="16.85546875" customWidth="1"/>
    <col min="13057" max="13057" width="0" hidden="1" customWidth="1"/>
    <col min="13058" max="13058" width="38.5703125" customWidth="1"/>
    <col min="13059" max="13059" width="44.5703125" customWidth="1"/>
    <col min="13060" max="13060" width="17.7109375" customWidth="1"/>
    <col min="13061" max="13061" width="25.85546875" customWidth="1"/>
    <col min="13062" max="13062" width="17.140625" customWidth="1"/>
    <col min="13063" max="13063" width="17.42578125" customWidth="1"/>
    <col min="13064" max="13064" width="16.85546875" customWidth="1"/>
    <col min="13313" max="13313" width="0" hidden="1" customWidth="1"/>
    <col min="13314" max="13314" width="38.5703125" customWidth="1"/>
    <col min="13315" max="13315" width="44.5703125" customWidth="1"/>
    <col min="13316" max="13316" width="17.7109375" customWidth="1"/>
    <col min="13317" max="13317" width="25.85546875" customWidth="1"/>
    <col min="13318" max="13318" width="17.140625" customWidth="1"/>
    <col min="13319" max="13319" width="17.42578125" customWidth="1"/>
    <col min="13320" max="13320" width="16.85546875" customWidth="1"/>
    <col min="13569" max="13569" width="0" hidden="1" customWidth="1"/>
    <col min="13570" max="13570" width="38.5703125" customWidth="1"/>
    <col min="13571" max="13571" width="44.5703125" customWidth="1"/>
    <col min="13572" max="13572" width="17.7109375" customWidth="1"/>
    <col min="13573" max="13573" width="25.85546875" customWidth="1"/>
    <col min="13574" max="13574" width="17.140625" customWidth="1"/>
    <col min="13575" max="13575" width="17.42578125" customWidth="1"/>
    <col min="13576" max="13576" width="16.85546875" customWidth="1"/>
    <col min="13825" max="13825" width="0" hidden="1" customWidth="1"/>
    <col min="13826" max="13826" width="38.5703125" customWidth="1"/>
    <col min="13827" max="13827" width="44.5703125" customWidth="1"/>
    <col min="13828" max="13828" width="17.7109375" customWidth="1"/>
    <col min="13829" max="13829" width="25.85546875" customWidth="1"/>
    <col min="13830" max="13830" width="17.140625" customWidth="1"/>
    <col min="13831" max="13831" width="17.42578125" customWidth="1"/>
    <col min="13832" max="13832" width="16.85546875" customWidth="1"/>
    <col min="14081" max="14081" width="0" hidden="1" customWidth="1"/>
    <col min="14082" max="14082" width="38.5703125" customWidth="1"/>
    <col min="14083" max="14083" width="44.5703125" customWidth="1"/>
    <col min="14084" max="14084" width="17.7109375" customWidth="1"/>
    <col min="14085" max="14085" width="25.85546875" customWidth="1"/>
    <col min="14086" max="14086" width="17.140625" customWidth="1"/>
    <col min="14087" max="14087" width="17.42578125" customWidth="1"/>
    <col min="14088" max="14088" width="16.85546875" customWidth="1"/>
    <col min="14337" max="14337" width="0" hidden="1" customWidth="1"/>
    <col min="14338" max="14338" width="38.5703125" customWidth="1"/>
    <col min="14339" max="14339" width="44.5703125" customWidth="1"/>
    <col min="14340" max="14340" width="17.7109375" customWidth="1"/>
    <col min="14341" max="14341" width="25.85546875" customWidth="1"/>
    <col min="14342" max="14342" width="17.140625" customWidth="1"/>
    <col min="14343" max="14343" width="17.42578125" customWidth="1"/>
    <col min="14344" max="14344" width="16.85546875" customWidth="1"/>
    <col min="14593" max="14593" width="0" hidden="1" customWidth="1"/>
    <col min="14594" max="14594" width="38.5703125" customWidth="1"/>
    <col min="14595" max="14595" width="44.5703125" customWidth="1"/>
    <col min="14596" max="14596" width="17.7109375" customWidth="1"/>
    <col min="14597" max="14597" width="25.85546875" customWidth="1"/>
    <col min="14598" max="14598" width="17.140625" customWidth="1"/>
    <col min="14599" max="14599" width="17.42578125" customWidth="1"/>
    <col min="14600" max="14600" width="16.85546875" customWidth="1"/>
    <col min="14849" max="14849" width="0" hidden="1" customWidth="1"/>
    <col min="14850" max="14850" width="38.5703125" customWidth="1"/>
    <col min="14851" max="14851" width="44.5703125" customWidth="1"/>
    <col min="14852" max="14852" width="17.7109375" customWidth="1"/>
    <col min="14853" max="14853" width="25.85546875" customWidth="1"/>
    <col min="14854" max="14854" width="17.140625" customWidth="1"/>
    <col min="14855" max="14855" width="17.42578125" customWidth="1"/>
    <col min="14856" max="14856" width="16.85546875" customWidth="1"/>
    <col min="15105" max="15105" width="0" hidden="1" customWidth="1"/>
    <col min="15106" max="15106" width="38.5703125" customWidth="1"/>
    <col min="15107" max="15107" width="44.5703125" customWidth="1"/>
    <col min="15108" max="15108" width="17.7109375" customWidth="1"/>
    <col min="15109" max="15109" width="25.85546875" customWidth="1"/>
    <col min="15110" max="15110" width="17.140625" customWidth="1"/>
    <col min="15111" max="15111" width="17.42578125" customWidth="1"/>
    <col min="15112" max="15112" width="16.85546875" customWidth="1"/>
    <col min="15361" max="15361" width="0" hidden="1" customWidth="1"/>
    <col min="15362" max="15362" width="38.5703125" customWidth="1"/>
    <col min="15363" max="15363" width="44.5703125" customWidth="1"/>
    <col min="15364" max="15364" width="17.7109375" customWidth="1"/>
    <col min="15365" max="15365" width="25.85546875" customWidth="1"/>
    <col min="15366" max="15366" width="17.140625" customWidth="1"/>
    <col min="15367" max="15367" width="17.42578125" customWidth="1"/>
    <col min="15368" max="15368" width="16.85546875" customWidth="1"/>
    <col min="15617" max="15617" width="0" hidden="1" customWidth="1"/>
    <col min="15618" max="15618" width="38.5703125" customWidth="1"/>
    <col min="15619" max="15619" width="44.5703125" customWidth="1"/>
    <col min="15620" max="15620" width="17.7109375" customWidth="1"/>
    <col min="15621" max="15621" width="25.85546875" customWidth="1"/>
    <col min="15622" max="15622" width="17.140625" customWidth="1"/>
    <col min="15623" max="15623" width="17.42578125" customWidth="1"/>
    <col min="15624" max="15624" width="16.85546875" customWidth="1"/>
    <col min="15873" max="15873" width="0" hidden="1" customWidth="1"/>
    <col min="15874" max="15874" width="38.5703125" customWidth="1"/>
    <col min="15875" max="15875" width="44.5703125" customWidth="1"/>
    <col min="15876" max="15876" width="17.7109375" customWidth="1"/>
    <col min="15877" max="15877" width="25.85546875" customWidth="1"/>
    <col min="15878" max="15878" width="17.140625" customWidth="1"/>
    <col min="15879" max="15879" width="17.42578125" customWidth="1"/>
    <col min="15880" max="15880" width="16.85546875" customWidth="1"/>
    <col min="16129" max="16129" width="0" hidden="1" customWidth="1"/>
    <col min="16130" max="16130" width="38.5703125" customWidth="1"/>
    <col min="16131" max="16131" width="44.5703125" customWidth="1"/>
    <col min="16132" max="16132" width="17.7109375" customWidth="1"/>
    <col min="16133" max="16133" width="25.85546875" customWidth="1"/>
    <col min="16134" max="16134" width="17.140625" customWidth="1"/>
    <col min="16135" max="16135" width="17.42578125" customWidth="1"/>
    <col min="16136" max="16136" width="16.85546875" customWidth="1"/>
  </cols>
  <sheetData>
    <row r="1" spans="1:19" ht="18.75" x14ac:dyDescent="0.25">
      <c r="A1"/>
      <c r="B1" s="129"/>
      <c r="C1" s="129"/>
      <c r="D1" s="535" t="s">
        <v>251</v>
      </c>
      <c r="E1" s="535"/>
      <c r="F1" s="535"/>
      <c r="G1" s="535"/>
      <c r="H1" s="535"/>
      <c r="I1" s="129"/>
      <c r="J1" s="129"/>
      <c r="L1" s="130"/>
      <c r="M1" s="130"/>
      <c r="N1" s="130"/>
      <c r="O1" s="130"/>
      <c r="P1" s="130"/>
      <c r="Q1" s="130"/>
      <c r="R1" s="130"/>
      <c r="S1" s="130"/>
    </row>
    <row r="2" spans="1:19" ht="18.75" x14ac:dyDescent="0.25">
      <c r="A2" s="131"/>
      <c r="B2" s="536" t="s">
        <v>252</v>
      </c>
      <c r="C2" s="536"/>
      <c r="D2" s="536"/>
      <c r="E2" s="536"/>
      <c r="F2" s="536"/>
      <c r="G2" s="536"/>
      <c r="H2" s="536"/>
    </row>
    <row r="3" spans="1:19" ht="15.75" thickBot="1" x14ac:dyDescent="0.3"/>
    <row r="4" spans="1:19" s="134" customFormat="1" ht="16.5" thickBot="1" x14ac:dyDescent="0.3">
      <c r="A4" s="537" t="s">
        <v>253</v>
      </c>
      <c r="B4" s="537" t="s">
        <v>254</v>
      </c>
      <c r="C4" s="537" t="s">
        <v>255</v>
      </c>
      <c r="D4" s="539" t="s">
        <v>256</v>
      </c>
      <c r="E4" s="541" t="s">
        <v>257</v>
      </c>
      <c r="F4" s="542"/>
      <c r="G4" s="542"/>
      <c r="H4" s="543"/>
    </row>
    <row r="5" spans="1:19" s="134" customFormat="1" ht="142.5" thickBot="1" x14ac:dyDescent="0.3">
      <c r="A5" s="538"/>
      <c r="B5" s="538"/>
      <c r="C5" s="538"/>
      <c r="D5" s="540"/>
      <c r="E5" s="135" t="s">
        <v>258</v>
      </c>
      <c r="F5" s="136" t="s">
        <v>259</v>
      </c>
      <c r="G5" s="137" t="s">
        <v>260</v>
      </c>
      <c r="H5" s="136" t="s">
        <v>261</v>
      </c>
    </row>
    <row r="6" spans="1:19" s="138" customFormat="1" ht="15.75" x14ac:dyDescent="0.25">
      <c r="A6" s="138" t="s">
        <v>262</v>
      </c>
      <c r="B6" s="139" t="s">
        <v>263</v>
      </c>
      <c r="C6" s="140" t="s">
        <v>264</v>
      </c>
      <c r="D6" s="141"/>
      <c r="E6" s="142"/>
      <c r="F6" s="143"/>
      <c r="G6" s="143"/>
      <c r="H6" s="144"/>
    </row>
    <row r="7" spans="1:19" s="138" customFormat="1" ht="15.75" x14ac:dyDescent="0.25">
      <c r="B7" s="145"/>
      <c r="C7" s="146" t="s">
        <v>265</v>
      </c>
      <c r="D7" s="147"/>
      <c r="E7" s="148"/>
      <c r="F7" s="149"/>
      <c r="G7" s="149"/>
      <c r="H7" s="150"/>
    </row>
    <row r="8" spans="1:19" s="155" customFormat="1" ht="15.75" x14ac:dyDescent="0.25">
      <c r="A8" s="138"/>
      <c r="B8" s="151"/>
      <c r="C8" s="146" t="s">
        <v>266</v>
      </c>
      <c r="D8" s="147"/>
      <c r="E8" s="148"/>
      <c r="F8" s="152"/>
      <c r="G8" s="153"/>
      <c r="H8" s="154"/>
    </row>
    <row r="9" spans="1:19" s="155" customFormat="1" ht="16.5" thickBot="1" x14ac:dyDescent="0.3">
      <c r="A9" s="138"/>
      <c r="B9" s="156"/>
      <c r="C9" s="157" t="s">
        <v>267</v>
      </c>
      <c r="D9" s="158"/>
      <c r="E9" s="159"/>
      <c r="F9" s="160"/>
      <c r="G9" s="161"/>
      <c r="H9" s="162"/>
    </row>
    <row r="10" spans="1:19" s="155" customFormat="1" ht="15.75" x14ac:dyDescent="0.25">
      <c r="A10" s="155" t="s">
        <v>268</v>
      </c>
      <c r="B10" s="139" t="s">
        <v>269</v>
      </c>
      <c r="C10" s="140" t="s">
        <v>264</v>
      </c>
      <c r="D10" s="141"/>
      <c r="E10" s="163"/>
      <c r="F10" s="164"/>
      <c r="G10" s="165"/>
      <c r="H10" s="166"/>
    </row>
    <row r="11" spans="1:19" s="155" customFormat="1" ht="15.75" x14ac:dyDescent="0.25">
      <c r="B11" s="167"/>
      <c r="C11" s="146" t="s">
        <v>265</v>
      </c>
      <c r="D11" s="147"/>
      <c r="E11" s="168"/>
      <c r="F11" s="152"/>
      <c r="G11" s="153"/>
      <c r="H11" s="154"/>
    </row>
    <row r="12" spans="1:19" s="28" customFormat="1" ht="15.75" x14ac:dyDescent="0.25">
      <c r="A12" s="155"/>
      <c r="B12" s="167"/>
      <c r="C12" s="146" t="s">
        <v>266</v>
      </c>
      <c r="D12" s="147"/>
      <c r="E12" s="168"/>
      <c r="F12" s="152"/>
      <c r="G12" s="152"/>
      <c r="H12" s="169"/>
    </row>
    <row r="13" spans="1:19" s="28" customFormat="1" ht="16.5" thickBot="1" x14ac:dyDescent="0.3">
      <c r="A13" s="155"/>
      <c r="B13" s="170"/>
      <c r="C13" s="157" t="s">
        <v>267</v>
      </c>
      <c r="D13" s="158"/>
      <c r="E13" s="171"/>
      <c r="F13" s="160"/>
      <c r="G13" s="160"/>
      <c r="H13" s="172"/>
    </row>
  </sheetData>
  <sheetProtection algorithmName="SHA-512" hashValue="Yk4OifF6NmRxgaL5UrwGjmHxEoIwTfNSgK2RvsjoiIiBViTrFpxELovE8QyEfCDWBdPKLmQj+pU5+Ofo4xk9KA==" saltValue="mwfPOi2osSffpzpOAcPC2g==" spinCount="100000" sheet="1" objects="1" scenarios="1" formatCells="0" formatColumns="0" formatRows="0" insertColumns="0" insertRows="0" insertHyperlinks="0" deleteColumns="0" deleteRows="0"/>
  <mergeCells count="7">
    <mergeCell ref="D1:H1"/>
    <mergeCell ref="B2:H2"/>
    <mergeCell ref="A4:A5"/>
    <mergeCell ref="B4:B5"/>
    <mergeCell ref="C4:C5"/>
    <mergeCell ref="D4:D5"/>
    <mergeCell ref="E4:H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1"/>
  <sheetViews>
    <sheetView zoomScale="70" zoomScaleNormal="70" workbookViewId="0">
      <selection activeCell="I7" sqref="I7"/>
    </sheetView>
  </sheetViews>
  <sheetFormatPr defaultColWidth="9.140625" defaultRowHeight="15.75" x14ac:dyDescent="0.25"/>
  <cols>
    <col min="1" max="1" width="9.140625" style="60"/>
    <col min="2" max="2" width="42.140625" style="60" customWidth="1"/>
    <col min="3" max="3" width="49" style="60" customWidth="1"/>
    <col min="4" max="4" width="9.28515625" style="60" bestFit="1" customWidth="1"/>
    <col min="5" max="5" width="25.7109375" style="60" customWidth="1"/>
    <col min="6" max="7" width="13" style="28" bestFit="1" customWidth="1"/>
    <col min="8" max="8" width="11.7109375" style="28" bestFit="1" customWidth="1"/>
    <col min="9" max="9" width="13" style="28" bestFit="1" customWidth="1"/>
    <col min="10" max="10" width="11.7109375" style="69" bestFit="1" customWidth="1"/>
    <col min="11" max="11" width="11.7109375" style="28" bestFit="1" customWidth="1"/>
    <col min="12" max="12" width="10.5703125" style="28" bestFit="1" customWidth="1"/>
    <col min="13" max="13" width="49.7109375" style="60" customWidth="1"/>
    <col min="14" max="16384" width="9.140625" style="60"/>
  </cols>
  <sheetData>
    <row r="1" spans="2:13" ht="16.5" thickBot="1" x14ac:dyDescent="0.3"/>
    <row r="2" spans="2:13" ht="74.25" customHeight="1" thickBot="1" x14ac:dyDescent="0.3">
      <c r="B2" s="544" t="s">
        <v>177</v>
      </c>
      <c r="C2" s="544" t="s">
        <v>178</v>
      </c>
      <c r="D2" s="544" t="s">
        <v>179</v>
      </c>
      <c r="E2" s="544" t="s">
        <v>180</v>
      </c>
      <c r="F2" s="546" t="s">
        <v>181</v>
      </c>
      <c r="G2" s="547"/>
      <c r="H2" s="547"/>
      <c r="I2" s="547"/>
      <c r="J2" s="547"/>
      <c r="K2" s="547"/>
      <c r="L2" s="548"/>
      <c r="M2" s="544" t="s">
        <v>140</v>
      </c>
    </row>
    <row r="3" spans="2:13" ht="16.5" thickBot="1" x14ac:dyDescent="0.3">
      <c r="B3" s="545"/>
      <c r="C3" s="545"/>
      <c r="D3" s="545"/>
      <c r="E3" s="545"/>
      <c r="F3" s="70" t="s">
        <v>182</v>
      </c>
      <c r="G3" s="70" t="s">
        <v>183</v>
      </c>
      <c r="H3" s="70" t="s">
        <v>184</v>
      </c>
      <c r="I3" s="70" t="s">
        <v>185</v>
      </c>
      <c r="J3" s="71" t="s">
        <v>58</v>
      </c>
      <c r="K3" s="70" t="s">
        <v>186</v>
      </c>
      <c r="L3" s="70" t="s">
        <v>187</v>
      </c>
      <c r="M3" s="545"/>
    </row>
    <row r="4" spans="2:13" ht="16.5" thickBot="1" x14ac:dyDescent="0.3">
      <c r="B4" s="62">
        <v>1</v>
      </c>
      <c r="C4" s="61">
        <v>2</v>
      </c>
      <c r="D4" s="61">
        <v>3</v>
      </c>
      <c r="E4" s="61">
        <v>4</v>
      </c>
      <c r="F4" s="70">
        <v>5</v>
      </c>
      <c r="G4" s="70">
        <v>6</v>
      </c>
      <c r="H4" s="70">
        <v>7</v>
      </c>
      <c r="I4" s="70">
        <v>8</v>
      </c>
      <c r="J4" s="71">
        <v>9</v>
      </c>
      <c r="K4" s="70">
        <v>10</v>
      </c>
      <c r="L4" s="70">
        <v>11</v>
      </c>
      <c r="M4" s="61">
        <v>12</v>
      </c>
    </row>
    <row r="5" spans="2:13" thickBot="1" x14ac:dyDescent="0.3">
      <c r="B5" s="549" t="s">
        <v>1</v>
      </c>
      <c r="C5" s="550"/>
      <c r="D5" s="550"/>
      <c r="E5" s="550"/>
      <c r="F5" s="550"/>
      <c r="G5" s="550"/>
      <c r="H5" s="550"/>
      <c r="I5" s="550"/>
      <c r="J5" s="550"/>
      <c r="K5" s="550"/>
      <c r="L5" s="550"/>
      <c r="M5" s="551"/>
    </row>
    <row r="6" spans="2:13" ht="75.75" thickBot="1" x14ac:dyDescent="0.3">
      <c r="B6" s="63" t="s">
        <v>2</v>
      </c>
      <c r="C6" s="64" t="s">
        <v>188</v>
      </c>
      <c r="D6" s="61" t="s">
        <v>189</v>
      </c>
      <c r="E6" s="64" t="s">
        <v>26</v>
      </c>
      <c r="F6" s="70">
        <v>265574.40000000002</v>
      </c>
      <c r="G6" s="70">
        <v>40464.6</v>
      </c>
      <c r="H6" s="70">
        <v>43156.3</v>
      </c>
      <c r="I6" s="70">
        <v>40353.199999999997</v>
      </c>
      <c r="J6" s="71">
        <v>51328.1</v>
      </c>
      <c r="K6" s="70">
        <v>45136.1</v>
      </c>
      <c r="L6" s="70">
        <v>45136.1</v>
      </c>
      <c r="M6" s="64" t="s">
        <v>190</v>
      </c>
    </row>
    <row r="7" spans="2:13" ht="60" x14ac:dyDescent="0.25">
      <c r="B7" s="552" t="s">
        <v>191</v>
      </c>
      <c r="C7" s="65" t="s">
        <v>192</v>
      </c>
      <c r="D7" s="66" t="s">
        <v>189</v>
      </c>
      <c r="E7" s="65" t="s">
        <v>26</v>
      </c>
      <c r="F7" s="72">
        <v>786906.3</v>
      </c>
      <c r="G7" s="72">
        <v>126910</v>
      </c>
      <c r="H7" s="72">
        <v>134874.79999999999</v>
      </c>
      <c r="I7" s="72">
        <v>124043.7</v>
      </c>
      <c r="J7" s="73">
        <v>139078.6</v>
      </c>
      <c r="K7" s="72">
        <v>130999.6</v>
      </c>
      <c r="L7" s="72">
        <v>130999.6</v>
      </c>
      <c r="M7" s="65" t="s">
        <v>190</v>
      </c>
    </row>
    <row r="8" spans="2:13" ht="45.75" thickBot="1" x14ac:dyDescent="0.3">
      <c r="B8" s="553"/>
      <c r="C8" s="64" t="s">
        <v>193</v>
      </c>
      <c r="D8" s="61" t="s">
        <v>189</v>
      </c>
      <c r="E8" s="64" t="s">
        <v>26</v>
      </c>
      <c r="F8" s="70">
        <v>22503.8</v>
      </c>
      <c r="G8" s="70">
        <v>0</v>
      </c>
      <c r="H8" s="70">
        <v>0</v>
      </c>
      <c r="I8" s="70">
        <v>5575.7</v>
      </c>
      <c r="J8" s="71">
        <v>5642.7</v>
      </c>
      <c r="K8" s="70">
        <v>5642.7</v>
      </c>
      <c r="L8" s="70">
        <v>5642.7</v>
      </c>
      <c r="M8" s="64" t="s">
        <v>190</v>
      </c>
    </row>
    <row r="9" spans="2:13" ht="75.75" thickBot="1" x14ac:dyDescent="0.3">
      <c r="B9" s="63" t="s">
        <v>3</v>
      </c>
      <c r="C9" s="64" t="s">
        <v>194</v>
      </c>
      <c r="D9" s="61" t="s">
        <v>189</v>
      </c>
      <c r="E9" s="64" t="s">
        <v>26</v>
      </c>
      <c r="F9" s="70">
        <v>33079.800000000003</v>
      </c>
      <c r="G9" s="70">
        <v>6503.5</v>
      </c>
      <c r="H9" s="70">
        <v>5313.1</v>
      </c>
      <c r="I9" s="70">
        <v>5168.1000000000004</v>
      </c>
      <c r="J9" s="71">
        <v>5639.1</v>
      </c>
      <c r="K9" s="70">
        <v>5228</v>
      </c>
      <c r="L9" s="70">
        <v>5228</v>
      </c>
      <c r="M9" s="64" t="s">
        <v>190</v>
      </c>
    </row>
    <row r="10" spans="2:13" thickBot="1" x14ac:dyDescent="0.3">
      <c r="B10" s="549" t="s">
        <v>4</v>
      </c>
      <c r="C10" s="550"/>
      <c r="D10" s="550"/>
      <c r="E10" s="550"/>
      <c r="F10" s="550"/>
      <c r="G10" s="550"/>
      <c r="H10" s="550"/>
      <c r="I10" s="550"/>
      <c r="J10" s="550"/>
      <c r="K10" s="550"/>
      <c r="L10" s="550"/>
      <c r="M10" s="551"/>
    </row>
    <row r="11" spans="2:13" x14ac:dyDescent="0.25">
      <c r="B11" s="552" t="s">
        <v>5</v>
      </c>
      <c r="C11" s="552" t="s">
        <v>195</v>
      </c>
      <c r="D11" s="544" t="s">
        <v>189</v>
      </c>
      <c r="E11" s="552" t="s">
        <v>26</v>
      </c>
      <c r="F11" s="72">
        <v>12697.5</v>
      </c>
      <c r="G11" s="72">
        <v>12697.5</v>
      </c>
      <c r="H11" s="72">
        <v>0</v>
      </c>
      <c r="I11" s="72">
        <v>0</v>
      </c>
      <c r="J11" s="73">
        <v>0</v>
      </c>
      <c r="K11" s="72">
        <v>0</v>
      </c>
      <c r="L11" s="72">
        <v>0</v>
      </c>
      <c r="M11" s="65" t="s">
        <v>196</v>
      </c>
    </row>
    <row r="12" spans="2:13" ht="30" x14ac:dyDescent="0.25">
      <c r="B12" s="554"/>
      <c r="C12" s="554"/>
      <c r="D12" s="555"/>
      <c r="E12" s="554"/>
      <c r="F12" s="72">
        <v>120805.75</v>
      </c>
      <c r="G12" s="72">
        <v>25460.25</v>
      </c>
      <c r="H12" s="72">
        <v>28246.9</v>
      </c>
      <c r="I12" s="72">
        <v>19821.400000000001</v>
      </c>
      <c r="J12" s="73">
        <v>16112.8</v>
      </c>
      <c r="K12" s="72">
        <v>15582.2</v>
      </c>
      <c r="L12" s="72">
        <v>15582.2</v>
      </c>
      <c r="M12" s="65" t="s">
        <v>197</v>
      </c>
    </row>
    <row r="13" spans="2:13" ht="75.75" thickBot="1" x14ac:dyDescent="0.3">
      <c r="B13" s="553"/>
      <c r="C13" s="64" t="s">
        <v>198</v>
      </c>
      <c r="D13" s="545"/>
      <c r="E13" s="64" t="s">
        <v>26</v>
      </c>
      <c r="F13" s="70">
        <v>19313</v>
      </c>
      <c r="G13" s="70">
        <v>19313</v>
      </c>
      <c r="H13" s="70">
        <v>0</v>
      </c>
      <c r="I13" s="70">
        <v>0</v>
      </c>
      <c r="J13" s="71">
        <v>0</v>
      </c>
      <c r="K13" s="70">
        <v>0</v>
      </c>
      <c r="L13" s="70">
        <v>0</v>
      </c>
      <c r="M13" s="64" t="s">
        <v>190</v>
      </c>
    </row>
    <row r="14" spans="2:13" ht="45" x14ac:dyDescent="0.25">
      <c r="B14" s="552" t="s">
        <v>6</v>
      </c>
      <c r="C14" s="65" t="s">
        <v>199</v>
      </c>
      <c r="D14" s="66" t="s">
        <v>189</v>
      </c>
      <c r="E14" s="65" t="s">
        <v>26</v>
      </c>
      <c r="F14" s="72">
        <v>329599.59999999998</v>
      </c>
      <c r="G14" s="72">
        <v>63328.800000000003</v>
      </c>
      <c r="H14" s="72">
        <v>54394.400000000001</v>
      </c>
      <c r="I14" s="72">
        <v>49709.3</v>
      </c>
      <c r="J14" s="73">
        <v>57743.7</v>
      </c>
      <c r="K14" s="72">
        <v>52211.7</v>
      </c>
      <c r="L14" s="72">
        <v>52211.7</v>
      </c>
      <c r="M14" s="65" t="s">
        <v>190</v>
      </c>
    </row>
    <row r="15" spans="2:13" ht="60" x14ac:dyDescent="0.25">
      <c r="B15" s="554"/>
      <c r="C15" s="65" t="s">
        <v>200</v>
      </c>
      <c r="D15" s="66" t="s">
        <v>189</v>
      </c>
      <c r="E15" s="65" t="s">
        <v>26</v>
      </c>
      <c r="F15" s="72">
        <v>10000</v>
      </c>
      <c r="G15" s="72" t="s">
        <v>30</v>
      </c>
      <c r="H15" s="72" t="s">
        <v>30</v>
      </c>
      <c r="I15" s="72" t="s">
        <v>30</v>
      </c>
      <c r="J15" s="75">
        <v>10000</v>
      </c>
      <c r="K15" s="72" t="s">
        <v>30</v>
      </c>
      <c r="L15" s="72" t="s">
        <v>30</v>
      </c>
      <c r="M15" s="65" t="s">
        <v>190</v>
      </c>
    </row>
    <row r="16" spans="2:13" ht="30" x14ac:dyDescent="0.25">
      <c r="B16" s="554"/>
      <c r="C16" s="65" t="s">
        <v>201</v>
      </c>
      <c r="D16" s="66" t="s">
        <v>189</v>
      </c>
      <c r="E16" s="65" t="s">
        <v>26</v>
      </c>
      <c r="F16" s="72">
        <v>32836.199999999997</v>
      </c>
      <c r="G16" s="72">
        <v>0</v>
      </c>
      <c r="H16" s="72">
        <v>4890</v>
      </c>
      <c r="I16" s="72">
        <v>6733.5</v>
      </c>
      <c r="J16" s="73">
        <v>8483.5</v>
      </c>
      <c r="K16" s="72">
        <v>6364.6</v>
      </c>
      <c r="L16" s="72">
        <v>6364.6</v>
      </c>
      <c r="M16" s="65" t="s">
        <v>197</v>
      </c>
    </row>
    <row r="17" spans="2:13" ht="60" x14ac:dyDescent="0.25">
      <c r="B17" s="554"/>
      <c r="C17" s="65" t="s">
        <v>200</v>
      </c>
      <c r="D17" s="66" t="s">
        <v>189</v>
      </c>
      <c r="E17" s="65" t="s">
        <v>26</v>
      </c>
      <c r="F17" s="72">
        <v>22400</v>
      </c>
      <c r="G17" s="72">
        <v>17000</v>
      </c>
      <c r="H17" s="72">
        <v>0</v>
      </c>
      <c r="I17" s="72">
        <v>5400</v>
      </c>
      <c r="J17" s="74"/>
      <c r="K17" s="72">
        <v>0</v>
      </c>
      <c r="L17" s="72">
        <v>0</v>
      </c>
      <c r="M17" s="65" t="s">
        <v>190</v>
      </c>
    </row>
    <row r="18" spans="2:13" ht="30" x14ac:dyDescent="0.25">
      <c r="B18" s="554"/>
      <c r="C18" s="65" t="s">
        <v>202</v>
      </c>
      <c r="D18" s="66" t="s">
        <v>189</v>
      </c>
      <c r="E18" s="65" t="s">
        <v>26</v>
      </c>
      <c r="F18" s="72">
        <v>2143</v>
      </c>
      <c r="G18" s="72">
        <v>2143</v>
      </c>
      <c r="H18" s="72">
        <v>0</v>
      </c>
      <c r="I18" s="72">
        <v>0</v>
      </c>
      <c r="J18" s="73">
        <v>0</v>
      </c>
      <c r="K18" s="72">
        <v>0</v>
      </c>
      <c r="L18" s="72">
        <v>0</v>
      </c>
      <c r="M18" s="65" t="s">
        <v>190</v>
      </c>
    </row>
    <row r="19" spans="2:13" ht="60.75" thickBot="1" x14ac:dyDescent="0.3">
      <c r="B19" s="553"/>
      <c r="C19" s="64" t="s">
        <v>203</v>
      </c>
      <c r="D19" s="61" t="s">
        <v>189</v>
      </c>
      <c r="E19" s="64" t="s">
        <v>26</v>
      </c>
      <c r="F19" s="70">
        <v>2000</v>
      </c>
      <c r="G19" s="70">
        <v>1000</v>
      </c>
      <c r="H19" s="70">
        <v>1000</v>
      </c>
      <c r="I19" s="70">
        <v>0</v>
      </c>
      <c r="J19" s="71">
        <v>0</v>
      </c>
      <c r="K19" s="70">
        <v>0</v>
      </c>
      <c r="L19" s="70">
        <v>0</v>
      </c>
      <c r="M19" s="64" t="s">
        <v>190</v>
      </c>
    </row>
    <row r="20" spans="2:13" ht="210" customHeight="1" x14ac:dyDescent="0.25">
      <c r="B20" s="552" t="s">
        <v>7</v>
      </c>
      <c r="C20" s="552" t="s">
        <v>204</v>
      </c>
      <c r="D20" s="544" t="s">
        <v>189</v>
      </c>
      <c r="E20" s="552" t="s">
        <v>26</v>
      </c>
      <c r="F20" s="556">
        <v>10697.04</v>
      </c>
      <c r="G20" s="556">
        <v>4340.4399999999996</v>
      </c>
      <c r="H20" s="556">
        <v>2067.3000000000002</v>
      </c>
      <c r="I20" s="556">
        <v>4289.3</v>
      </c>
      <c r="J20" s="559">
        <v>0</v>
      </c>
      <c r="K20" s="556">
        <v>0</v>
      </c>
      <c r="L20" s="556">
        <v>0</v>
      </c>
      <c r="M20" s="65" t="s">
        <v>205</v>
      </c>
    </row>
    <row r="21" spans="2:13" ht="15" x14ac:dyDescent="0.25">
      <c r="B21" s="554"/>
      <c r="C21" s="554"/>
      <c r="D21" s="555"/>
      <c r="E21" s="554"/>
      <c r="F21" s="557"/>
      <c r="G21" s="557"/>
      <c r="H21" s="557"/>
      <c r="I21" s="557"/>
      <c r="J21" s="560"/>
      <c r="K21" s="557"/>
      <c r="L21" s="557"/>
      <c r="M21" s="65" t="s">
        <v>190</v>
      </c>
    </row>
    <row r="22" spans="2:13" ht="30" x14ac:dyDescent="0.25">
      <c r="B22" s="554"/>
      <c r="C22" s="554" t="s">
        <v>206</v>
      </c>
      <c r="D22" s="555" t="s">
        <v>189</v>
      </c>
      <c r="E22" s="554" t="s">
        <v>26</v>
      </c>
      <c r="F22" s="557">
        <v>17812.259999999998</v>
      </c>
      <c r="G22" s="557">
        <v>17812.259999999998</v>
      </c>
      <c r="H22" s="557">
        <v>0</v>
      </c>
      <c r="I22" s="557">
        <v>0</v>
      </c>
      <c r="J22" s="560">
        <v>0</v>
      </c>
      <c r="K22" s="557">
        <v>0</v>
      </c>
      <c r="L22" s="557">
        <v>0</v>
      </c>
      <c r="M22" s="65" t="s">
        <v>205</v>
      </c>
    </row>
    <row r="23" spans="2:13" thickBot="1" x14ac:dyDescent="0.3">
      <c r="B23" s="553"/>
      <c r="C23" s="553"/>
      <c r="D23" s="545"/>
      <c r="E23" s="553"/>
      <c r="F23" s="558"/>
      <c r="G23" s="558"/>
      <c r="H23" s="558"/>
      <c r="I23" s="558"/>
      <c r="J23" s="561"/>
      <c r="K23" s="558"/>
      <c r="L23" s="558"/>
      <c r="M23" s="64" t="s">
        <v>190</v>
      </c>
    </row>
    <row r="24" spans="2:13" ht="45" x14ac:dyDescent="0.25">
      <c r="B24" s="552" t="s">
        <v>8</v>
      </c>
      <c r="C24" s="65" t="s">
        <v>207</v>
      </c>
      <c r="D24" s="66" t="s">
        <v>189</v>
      </c>
      <c r="E24" s="65" t="s">
        <v>26</v>
      </c>
      <c r="F24" s="72">
        <v>918698.85</v>
      </c>
      <c r="G24" s="72">
        <v>110259.8</v>
      </c>
      <c r="H24" s="72">
        <v>123270.85</v>
      </c>
      <c r="I24" s="72">
        <v>123759.7</v>
      </c>
      <c r="J24" s="73">
        <v>190756.9</v>
      </c>
      <c r="K24" s="72">
        <v>185325.8</v>
      </c>
      <c r="L24" s="72">
        <v>185325.8</v>
      </c>
      <c r="M24" s="65" t="s">
        <v>190</v>
      </c>
    </row>
    <row r="25" spans="2:13" ht="45" x14ac:dyDescent="0.25">
      <c r="B25" s="554"/>
      <c r="C25" s="65" t="s">
        <v>208</v>
      </c>
      <c r="D25" s="66" t="s">
        <v>189</v>
      </c>
      <c r="E25" s="65" t="s">
        <v>26</v>
      </c>
      <c r="F25" s="72">
        <v>3728</v>
      </c>
      <c r="G25" s="72" t="s">
        <v>30</v>
      </c>
      <c r="H25" s="72" t="s">
        <v>30</v>
      </c>
      <c r="I25" s="72" t="s">
        <v>30</v>
      </c>
      <c r="J25" s="75">
        <v>3728</v>
      </c>
      <c r="K25" s="72" t="s">
        <v>30</v>
      </c>
      <c r="L25" s="72" t="s">
        <v>30</v>
      </c>
      <c r="M25" s="65" t="s">
        <v>190</v>
      </c>
    </row>
    <row r="26" spans="2:13" ht="360" customHeight="1" x14ac:dyDescent="0.25">
      <c r="B26" s="554"/>
      <c r="C26" s="554" t="s">
        <v>209</v>
      </c>
      <c r="D26" s="555" t="s">
        <v>189</v>
      </c>
      <c r="E26" s="65" t="s">
        <v>26</v>
      </c>
      <c r="F26" s="72">
        <v>151208.75</v>
      </c>
      <c r="G26" s="72">
        <v>68498.899999999994</v>
      </c>
      <c r="H26" s="72">
        <v>30120.25</v>
      </c>
      <c r="I26" s="72">
        <v>32469.3</v>
      </c>
      <c r="J26" s="73">
        <v>20120.3</v>
      </c>
      <c r="K26" s="72">
        <v>0</v>
      </c>
      <c r="L26" s="72">
        <v>0</v>
      </c>
      <c r="M26" s="554" t="s">
        <v>190</v>
      </c>
    </row>
    <row r="27" spans="2:13" x14ac:dyDescent="0.25">
      <c r="B27" s="554"/>
      <c r="C27" s="554"/>
      <c r="D27" s="555"/>
      <c r="E27" s="65" t="s">
        <v>25</v>
      </c>
      <c r="F27" s="72">
        <v>14013.5</v>
      </c>
      <c r="G27" s="72">
        <v>14013.5</v>
      </c>
      <c r="H27" s="72">
        <v>0</v>
      </c>
      <c r="I27" s="72">
        <v>0</v>
      </c>
      <c r="J27" s="73">
        <v>0</v>
      </c>
      <c r="K27" s="72">
        <v>0</v>
      </c>
      <c r="L27" s="72">
        <v>0</v>
      </c>
      <c r="M27" s="554"/>
    </row>
    <row r="28" spans="2:13" ht="45.75" thickBot="1" x14ac:dyDescent="0.3">
      <c r="B28" s="553"/>
      <c r="C28" s="64" t="s">
        <v>210</v>
      </c>
      <c r="D28" s="61" t="s">
        <v>189</v>
      </c>
      <c r="E28" s="64" t="s">
        <v>26</v>
      </c>
      <c r="F28" s="70">
        <v>250</v>
      </c>
      <c r="G28" s="70">
        <v>250</v>
      </c>
      <c r="H28" s="70">
        <v>0</v>
      </c>
      <c r="I28" s="70">
        <v>0</v>
      </c>
      <c r="J28" s="71">
        <v>0</v>
      </c>
      <c r="K28" s="70">
        <v>0</v>
      </c>
      <c r="L28" s="70">
        <v>0</v>
      </c>
      <c r="M28" s="64" t="s">
        <v>190</v>
      </c>
    </row>
    <row r="29" spans="2:13" ht="45" x14ac:dyDescent="0.25">
      <c r="B29" s="552" t="s">
        <v>9</v>
      </c>
      <c r="C29" s="65" t="s">
        <v>211</v>
      </c>
      <c r="D29" s="66" t="s">
        <v>189</v>
      </c>
      <c r="E29" s="65" t="s">
        <v>26</v>
      </c>
      <c r="F29" s="72">
        <v>447750.9</v>
      </c>
      <c r="G29" s="72">
        <v>55329</v>
      </c>
      <c r="H29" s="72">
        <v>58257.2</v>
      </c>
      <c r="I29" s="72">
        <v>57824.5</v>
      </c>
      <c r="J29" s="73">
        <v>90334.6</v>
      </c>
      <c r="K29" s="72">
        <v>93002.8</v>
      </c>
      <c r="L29" s="72">
        <v>93002.8</v>
      </c>
      <c r="M29" s="65" t="s">
        <v>190</v>
      </c>
    </row>
    <row r="30" spans="2:13" ht="30" x14ac:dyDescent="0.25">
      <c r="B30" s="554"/>
      <c r="C30" s="65" t="s">
        <v>212</v>
      </c>
      <c r="D30" s="66" t="s">
        <v>189</v>
      </c>
      <c r="E30" s="65" t="s">
        <v>26</v>
      </c>
      <c r="F30" s="72">
        <v>3000</v>
      </c>
      <c r="G30" s="72" t="s">
        <v>30</v>
      </c>
      <c r="H30" s="72" t="s">
        <v>30</v>
      </c>
      <c r="I30" s="72" t="s">
        <v>30</v>
      </c>
      <c r="J30" s="75">
        <v>3000</v>
      </c>
      <c r="K30" s="72" t="s">
        <v>30</v>
      </c>
      <c r="L30" s="72" t="s">
        <v>30</v>
      </c>
      <c r="M30" s="65" t="s">
        <v>190</v>
      </c>
    </row>
    <row r="31" spans="2:13" ht="30" x14ac:dyDescent="0.25">
      <c r="B31" s="554"/>
      <c r="C31" s="65" t="s">
        <v>213</v>
      </c>
      <c r="D31" s="66" t="s">
        <v>189</v>
      </c>
      <c r="E31" s="65" t="s">
        <v>26</v>
      </c>
      <c r="F31" s="72">
        <v>6600</v>
      </c>
      <c r="G31" s="72" t="s">
        <v>30</v>
      </c>
      <c r="H31" s="72" t="s">
        <v>30</v>
      </c>
      <c r="I31" s="72" t="s">
        <v>30</v>
      </c>
      <c r="J31" s="73">
        <v>6600</v>
      </c>
      <c r="K31" s="72" t="s">
        <v>30</v>
      </c>
      <c r="L31" s="72" t="s">
        <v>30</v>
      </c>
      <c r="M31" s="65" t="s">
        <v>190</v>
      </c>
    </row>
    <row r="32" spans="2:13" ht="60" x14ac:dyDescent="0.25">
      <c r="B32" s="554"/>
      <c r="C32" s="65" t="s">
        <v>214</v>
      </c>
      <c r="D32" s="66" t="s">
        <v>189</v>
      </c>
      <c r="E32" s="65" t="s">
        <v>25</v>
      </c>
      <c r="F32" s="72">
        <v>896</v>
      </c>
      <c r="G32" s="72">
        <v>0</v>
      </c>
      <c r="H32" s="72">
        <v>896</v>
      </c>
      <c r="I32" s="72">
        <v>0</v>
      </c>
      <c r="J32" s="73">
        <v>0</v>
      </c>
      <c r="K32" s="72">
        <v>0</v>
      </c>
      <c r="L32" s="72">
        <v>0</v>
      </c>
      <c r="M32" s="65" t="s">
        <v>190</v>
      </c>
    </row>
    <row r="33" spans="2:13" ht="90" x14ac:dyDescent="0.25">
      <c r="B33" s="554"/>
      <c r="C33" s="65" t="s">
        <v>215</v>
      </c>
      <c r="D33" s="66" t="s">
        <v>189</v>
      </c>
      <c r="E33" s="65" t="s">
        <v>25</v>
      </c>
      <c r="F33" s="72">
        <v>2260</v>
      </c>
      <c r="G33" s="72">
        <v>0</v>
      </c>
      <c r="H33" s="72">
        <v>2260</v>
      </c>
      <c r="I33" s="72">
        <v>0</v>
      </c>
      <c r="J33" s="73">
        <v>0</v>
      </c>
      <c r="K33" s="72">
        <v>0</v>
      </c>
      <c r="L33" s="72">
        <v>0</v>
      </c>
      <c r="M33" s="65" t="s">
        <v>190</v>
      </c>
    </row>
    <row r="34" spans="2:13" ht="75.75" thickBot="1" x14ac:dyDescent="0.3">
      <c r="B34" s="553"/>
      <c r="C34" s="64" t="s">
        <v>216</v>
      </c>
      <c r="D34" s="61" t="s">
        <v>189</v>
      </c>
      <c r="E34" s="64" t="s">
        <v>25</v>
      </c>
      <c r="F34" s="70">
        <v>1464.3</v>
      </c>
      <c r="G34" s="70" t="s">
        <v>30</v>
      </c>
      <c r="H34" s="70">
        <v>1464.3</v>
      </c>
      <c r="I34" s="70">
        <v>0</v>
      </c>
      <c r="J34" s="71">
        <v>0</v>
      </c>
      <c r="K34" s="70">
        <v>0</v>
      </c>
      <c r="L34" s="70">
        <v>0</v>
      </c>
      <c r="M34" s="64" t="s">
        <v>190</v>
      </c>
    </row>
    <row r="35" spans="2:13" ht="60" x14ac:dyDescent="0.25">
      <c r="B35" s="552" t="s">
        <v>10</v>
      </c>
      <c r="C35" s="65" t="s">
        <v>217</v>
      </c>
      <c r="D35" s="66" t="s">
        <v>189</v>
      </c>
      <c r="E35" s="65" t="s">
        <v>26</v>
      </c>
      <c r="F35" s="72">
        <v>3718898.13</v>
      </c>
      <c r="G35" s="72">
        <v>531545.9</v>
      </c>
      <c r="H35" s="72">
        <v>546781.19999999995</v>
      </c>
      <c r="I35" s="72">
        <v>550753.82999999996</v>
      </c>
      <c r="J35" s="73">
        <v>724994.4</v>
      </c>
      <c r="K35" s="72">
        <v>682411.4</v>
      </c>
      <c r="L35" s="72">
        <v>682411.4</v>
      </c>
      <c r="M35" s="65" t="s">
        <v>190</v>
      </c>
    </row>
    <row r="36" spans="2:13" ht="60" x14ac:dyDescent="0.25">
      <c r="B36" s="554"/>
      <c r="C36" s="65" t="s">
        <v>218</v>
      </c>
      <c r="D36" s="66" t="s">
        <v>189</v>
      </c>
      <c r="E36" s="65" t="s">
        <v>26</v>
      </c>
      <c r="F36" s="72">
        <v>19822</v>
      </c>
      <c r="G36" s="72" t="s">
        <v>30</v>
      </c>
      <c r="H36" s="72" t="s">
        <v>30</v>
      </c>
      <c r="I36" s="72" t="s">
        <v>30</v>
      </c>
      <c r="J36" s="75">
        <v>19822</v>
      </c>
      <c r="K36" s="72" t="s">
        <v>30</v>
      </c>
      <c r="L36" s="72" t="s">
        <v>30</v>
      </c>
      <c r="M36" s="65" t="s">
        <v>190</v>
      </c>
    </row>
    <row r="37" spans="2:13" ht="45" x14ac:dyDescent="0.25">
      <c r="B37" s="554"/>
      <c r="C37" s="65" t="s">
        <v>219</v>
      </c>
      <c r="D37" s="66" t="s">
        <v>189</v>
      </c>
      <c r="E37" s="65" t="s">
        <v>26</v>
      </c>
      <c r="F37" s="72">
        <v>4650</v>
      </c>
      <c r="G37" s="72">
        <v>4650</v>
      </c>
      <c r="H37" s="72">
        <v>0</v>
      </c>
      <c r="I37" s="72">
        <v>0</v>
      </c>
      <c r="J37" s="73" t="s">
        <v>30</v>
      </c>
      <c r="K37" s="72">
        <v>0</v>
      </c>
      <c r="L37" s="72">
        <v>0</v>
      </c>
      <c r="M37" s="65" t="s">
        <v>190</v>
      </c>
    </row>
    <row r="38" spans="2:13" ht="30" x14ac:dyDescent="0.25">
      <c r="B38" s="554"/>
      <c r="C38" s="65" t="s">
        <v>220</v>
      </c>
      <c r="D38" s="66" t="s">
        <v>189</v>
      </c>
      <c r="E38" s="65" t="s">
        <v>26</v>
      </c>
      <c r="F38" s="72">
        <v>73806</v>
      </c>
      <c r="G38" s="72">
        <v>55600</v>
      </c>
      <c r="H38" s="72">
        <v>0</v>
      </c>
      <c r="I38" s="72">
        <v>0</v>
      </c>
      <c r="J38" s="73">
        <v>18206</v>
      </c>
      <c r="K38" s="72">
        <v>0</v>
      </c>
      <c r="L38" s="72">
        <v>0</v>
      </c>
      <c r="M38" s="65" t="s">
        <v>190</v>
      </c>
    </row>
    <row r="39" spans="2:13" ht="60" x14ac:dyDescent="0.25">
      <c r="B39" s="554"/>
      <c r="C39" s="65" t="s">
        <v>218</v>
      </c>
      <c r="D39" s="66" t="s">
        <v>189</v>
      </c>
      <c r="E39" s="65" t="s">
        <v>26</v>
      </c>
      <c r="F39" s="72">
        <v>49709.599999999999</v>
      </c>
      <c r="G39" s="72">
        <v>34351</v>
      </c>
      <c r="H39" s="72">
        <v>1698.6</v>
      </c>
      <c r="I39" s="72">
        <v>13660</v>
      </c>
      <c r="J39" s="73" t="s">
        <v>30</v>
      </c>
      <c r="K39" s="72">
        <v>0</v>
      </c>
      <c r="L39" s="72">
        <v>0</v>
      </c>
      <c r="M39" s="65" t="s">
        <v>190</v>
      </c>
    </row>
    <row r="40" spans="2:13" ht="45" x14ac:dyDescent="0.25">
      <c r="B40" s="554"/>
      <c r="C40" s="65" t="s">
        <v>221</v>
      </c>
      <c r="D40" s="66" t="s">
        <v>189</v>
      </c>
      <c r="E40" s="65" t="s">
        <v>26</v>
      </c>
      <c r="F40" s="72">
        <v>6551.4</v>
      </c>
      <c r="G40" s="72">
        <v>3500</v>
      </c>
      <c r="H40" s="72">
        <v>3051.4</v>
      </c>
      <c r="I40" s="72">
        <v>0</v>
      </c>
      <c r="J40" s="73">
        <v>0</v>
      </c>
      <c r="K40" s="72">
        <v>0</v>
      </c>
      <c r="L40" s="72">
        <v>0</v>
      </c>
      <c r="M40" s="65" t="s">
        <v>222</v>
      </c>
    </row>
    <row r="41" spans="2:13" ht="45.75" thickBot="1" x14ac:dyDescent="0.3">
      <c r="B41" s="553"/>
      <c r="C41" s="64" t="s">
        <v>223</v>
      </c>
      <c r="D41" s="61" t="s">
        <v>189</v>
      </c>
      <c r="E41" s="64" t="s">
        <v>26</v>
      </c>
      <c r="F41" s="70">
        <v>550</v>
      </c>
      <c r="G41" s="70">
        <v>550</v>
      </c>
      <c r="H41" s="70">
        <v>0</v>
      </c>
      <c r="I41" s="70">
        <v>0</v>
      </c>
      <c r="J41" s="71">
        <v>0</v>
      </c>
      <c r="K41" s="70">
        <v>0</v>
      </c>
      <c r="L41" s="70">
        <v>0</v>
      </c>
      <c r="M41" s="64" t="s">
        <v>190</v>
      </c>
    </row>
    <row r="42" spans="2:13" ht="30.75" thickBot="1" x14ac:dyDescent="0.3">
      <c r="B42" s="63" t="s">
        <v>11</v>
      </c>
      <c r="C42" s="64" t="s">
        <v>224</v>
      </c>
      <c r="D42" s="61" t="s">
        <v>189</v>
      </c>
      <c r="E42" s="64" t="s">
        <v>26</v>
      </c>
      <c r="F42" s="70">
        <v>62098.3</v>
      </c>
      <c r="G42" s="70">
        <v>8729.7999999999993</v>
      </c>
      <c r="H42" s="70">
        <v>10613.7</v>
      </c>
      <c r="I42" s="70">
        <v>10613.7</v>
      </c>
      <c r="J42" s="71">
        <v>10913.7</v>
      </c>
      <c r="K42" s="70">
        <v>10613.7</v>
      </c>
      <c r="L42" s="70">
        <v>10613.7</v>
      </c>
      <c r="M42" s="64" t="s">
        <v>190</v>
      </c>
    </row>
    <row r="43" spans="2:13" ht="30" x14ac:dyDescent="0.25">
      <c r="B43" s="552" t="s">
        <v>12</v>
      </c>
      <c r="C43" s="65" t="s">
        <v>225</v>
      </c>
      <c r="D43" s="66" t="s">
        <v>189</v>
      </c>
      <c r="E43" s="65" t="s">
        <v>26</v>
      </c>
      <c r="F43" s="72">
        <v>33003.4</v>
      </c>
      <c r="G43" s="72">
        <v>951</v>
      </c>
      <c r="H43" s="72">
        <v>1220</v>
      </c>
      <c r="I43" s="72">
        <v>482.4</v>
      </c>
      <c r="J43" s="73">
        <v>26850</v>
      </c>
      <c r="K43" s="72">
        <v>1750</v>
      </c>
      <c r="L43" s="72">
        <v>1750</v>
      </c>
      <c r="M43" s="65" t="s">
        <v>190</v>
      </c>
    </row>
    <row r="44" spans="2:13" ht="30" x14ac:dyDescent="0.25">
      <c r="B44" s="554"/>
      <c r="C44" s="65" t="s">
        <v>226</v>
      </c>
      <c r="D44" s="66" t="s">
        <v>189</v>
      </c>
      <c r="E44" s="65" t="s">
        <v>26</v>
      </c>
      <c r="F44" s="72">
        <v>66997.5</v>
      </c>
      <c r="G44" s="72">
        <v>0</v>
      </c>
      <c r="H44" s="72">
        <v>46877.2</v>
      </c>
      <c r="I44" s="72">
        <v>20120.3</v>
      </c>
      <c r="J44" s="73">
        <v>0</v>
      </c>
      <c r="K44" s="72">
        <v>0</v>
      </c>
      <c r="L44" s="72">
        <v>0</v>
      </c>
      <c r="M44" s="65" t="s">
        <v>190</v>
      </c>
    </row>
    <row r="45" spans="2:13" ht="75.75" thickBot="1" x14ac:dyDescent="0.3">
      <c r="B45" s="553"/>
      <c r="C45" s="64" t="s">
        <v>227</v>
      </c>
      <c r="D45" s="61" t="s">
        <v>189</v>
      </c>
      <c r="E45" s="64" t="s">
        <v>26</v>
      </c>
      <c r="F45" s="70">
        <v>457.8</v>
      </c>
      <c r="G45" s="70">
        <v>0</v>
      </c>
      <c r="H45" s="70">
        <v>0</v>
      </c>
      <c r="I45" s="70">
        <v>457.8</v>
      </c>
      <c r="J45" s="71">
        <v>0</v>
      </c>
      <c r="K45" s="70">
        <v>0</v>
      </c>
      <c r="L45" s="70">
        <v>0</v>
      </c>
      <c r="M45" s="64" t="s">
        <v>190</v>
      </c>
    </row>
    <row r="46" spans="2:13" ht="60" x14ac:dyDescent="0.25">
      <c r="B46" s="552" t="s">
        <v>228</v>
      </c>
      <c r="C46" s="65" t="s">
        <v>229</v>
      </c>
      <c r="D46" s="66" t="s">
        <v>189</v>
      </c>
      <c r="E46" s="65" t="s">
        <v>25</v>
      </c>
      <c r="F46" s="72">
        <v>3000</v>
      </c>
      <c r="G46" s="72">
        <v>0</v>
      </c>
      <c r="H46" s="72">
        <v>3000</v>
      </c>
      <c r="I46" s="72">
        <v>0</v>
      </c>
      <c r="J46" s="73">
        <v>0</v>
      </c>
      <c r="K46" s="72">
        <v>0</v>
      </c>
      <c r="L46" s="72">
        <v>0</v>
      </c>
      <c r="M46" s="65" t="s">
        <v>190</v>
      </c>
    </row>
    <row r="47" spans="2:13" ht="75.75" thickBot="1" x14ac:dyDescent="0.3">
      <c r="B47" s="553"/>
      <c r="C47" s="64" t="s">
        <v>230</v>
      </c>
      <c r="D47" s="61" t="s">
        <v>189</v>
      </c>
      <c r="E47" s="64" t="s">
        <v>25</v>
      </c>
      <c r="F47" s="70">
        <v>1350</v>
      </c>
      <c r="G47" s="70">
        <v>0</v>
      </c>
      <c r="H47" s="70">
        <v>1350</v>
      </c>
      <c r="I47" s="70">
        <v>0</v>
      </c>
      <c r="J47" s="71">
        <v>0</v>
      </c>
      <c r="K47" s="70">
        <v>0</v>
      </c>
      <c r="L47" s="70">
        <v>0</v>
      </c>
      <c r="M47" s="64" t="s">
        <v>190</v>
      </c>
    </row>
    <row r="48" spans="2:13" x14ac:dyDescent="0.25">
      <c r="B48" s="552" t="s">
        <v>231</v>
      </c>
      <c r="C48" s="552" t="s">
        <v>232</v>
      </c>
      <c r="D48" s="544" t="s">
        <v>189</v>
      </c>
      <c r="E48" s="65" t="s">
        <v>25</v>
      </c>
      <c r="F48" s="72">
        <v>11700</v>
      </c>
      <c r="G48" s="72">
        <v>0</v>
      </c>
      <c r="H48" s="72">
        <v>0</v>
      </c>
      <c r="I48" s="72">
        <v>3000</v>
      </c>
      <c r="J48" s="73">
        <v>2900</v>
      </c>
      <c r="K48" s="72">
        <v>2900</v>
      </c>
      <c r="L48" s="72">
        <v>2900</v>
      </c>
      <c r="M48" s="552" t="s">
        <v>190</v>
      </c>
    </row>
    <row r="49" spans="2:13" ht="30" x14ac:dyDescent="0.25">
      <c r="B49" s="554"/>
      <c r="C49" s="554"/>
      <c r="D49" s="555"/>
      <c r="E49" s="65" t="s">
        <v>26</v>
      </c>
      <c r="F49" s="72">
        <v>615.70000000000005</v>
      </c>
      <c r="G49" s="72">
        <v>0</v>
      </c>
      <c r="H49" s="72">
        <v>0</v>
      </c>
      <c r="I49" s="72">
        <v>157.9</v>
      </c>
      <c r="J49" s="73">
        <v>152.6</v>
      </c>
      <c r="K49" s="72">
        <v>152.6</v>
      </c>
      <c r="L49" s="72">
        <v>152.6</v>
      </c>
      <c r="M49" s="554"/>
    </row>
    <row r="50" spans="2:13" x14ac:dyDescent="0.25">
      <c r="B50" s="554"/>
      <c r="C50" s="554" t="s">
        <v>233</v>
      </c>
      <c r="D50" s="555" t="s">
        <v>189</v>
      </c>
      <c r="E50" s="65" t="s">
        <v>25</v>
      </c>
      <c r="F50" s="72">
        <v>4950</v>
      </c>
      <c r="G50" s="72">
        <v>0</v>
      </c>
      <c r="H50" s="72">
        <v>0</v>
      </c>
      <c r="I50" s="72">
        <v>1350</v>
      </c>
      <c r="J50" s="73">
        <v>1200</v>
      </c>
      <c r="K50" s="72">
        <v>1200</v>
      </c>
      <c r="L50" s="72">
        <v>1200</v>
      </c>
      <c r="M50" s="554" t="s">
        <v>190</v>
      </c>
    </row>
    <row r="51" spans="2:13" ht="30" x14ac:dyDescent="0.25">
      <c r="B51" s="554"/>
      <c r="C51" s="554"/>
      <c r="D51" s="555"/>
      <c r="E51" s="65" t="s">
        <v>26</v>
      </c>
      <c r="F51" s="72">
        <v>260.7</v>
      </c>
      <c r="G51" s="72">
        <v>0</v>
      </c>
      <c r="H51" s="72">
        <v>0</v>
      </c>
      <c r="I51" s="72">
        <v>71.099999999999994</v>
      </c>
      <c r="J51" s="73">
        <v>63.2</v>
      </c>
      <c r="K51" s="72">
        <v>63.2</v>
      </c>
      <c r="L51" s="72">
        <v>63.2</v>
      </c>
      <c r="M51" s="554"/>
    </row>
    <row r="52" spans="2:13" x14ac:dyDescent="0.25">
      <c r="B52" s="554"/>
      <c r="C52" s="554" t="s">
        <v>234</v>
      </c>
      <c r="D52" s="555" t="s">
        <v>189</v>
      </c>
      <c r="E52" s="65" t="s">
        <v>25</v>
      </c>
      <c r="F52" s="72">
        <v>15939.2</v>
      </c>
      <c r="G52" s="72">
        <v>0</v>
      </c>
      <c r="H52" s="72">
        <v>0</v>
      </c>
      <c r="I52" s="72">
        <v>4611.8</v>
      </c>
      <c r="J52" s="73">
        <v>3775.8</v>
      </c>
      <c r="K52" s="72">
        <v>3775.8</v>
      </c>
      <c r="L52" s="72">
        <v>3775.8</v>
      </c>
      <c r="M52" s="554" t="s">
        <v>190</v>
      </c>
    </row>
    <row r="53" spans="2:13" ht="30" x14ac:dyDescent="0.25">
      <c r="B53" s="554"/>
      <c r="C53" s="554"/>
      <c r="D53" s="555"/>
      <c r="E53" s="65" t="s">
        <v>26</v>
      </c>
      <c r="F53" s="72">
        <v>838.8</v>
      </c>
      <c r="G53" s="72">
        <v>0</v>
      </c>
      <c r="H53" s="72">
        <v>0</v>
      </c>
      <c r="I53" s="72">
        <v>242.7</v>
      </c>
      <c r="J53" s="73">
        <v>198.7</v>
      </c>
      <c r="K53" s="72">
        <v>198.7</v>
      </c>
      <c r="L53" s="72">
        <v>198.7</v>
      </c>
      <c r="M53" s="554"/>
    </row>
    <row r="54" spans="2:13" x14ac:dyDescent="0.25">
      <c r="B54" s="554"/>
      <c r="C54" s="554" t="s">
        <v>235</v>
      </c>
      <c r="D54" s="555" t="s">
        <v>189</v>
      </c>
      <c r="E54" s="65" t="s">
        <v>25</v>
      </c>
      <c r="F54" s="72">
        <v>3686</v>
      </c>
      <c r="G54" s="72">
        <v>0</v>
      </c>
      <c r="H54" s="72">
        <v>0</v>
      </c>
      <c r="I54" s="72">
        <v>857</v>
      </c>
      <c r="J54" s="73">
        <v>943</v>
      </c>
      <c r="K54" s="72">
        <v>943</v>
      </c>
      <c r="L54" s="72">
        <v>943</v>
      </c>
      <c r="M54" s="554" t="s">
        <v>190</v>
      </c>
    </row>
    <row r="55" spans="2:13" ht="30" x14ac:dyDescent="0.25">
      <c r="B55" s="554"/>
      <c r="C55" s="554"/>
      <c r="D55" s="555"/>
      <c r="E55" s="65" t="s">
        <v>26</v>
      </c>
      <c r="F55" s="72">
        <v>193.9</v>
      </c>
      <c r="G55" s="72">
        <v>0</v>
      </c>
      <c r="H55" s="72">
        <v>0</v>
      </c>
      <c r="I55" s="72">
        <v>45.1</v>
      </c>
      <c r="J55" s="73">
        <v>49.6</v>
      </c>
      <c r="K55" s="72">
        <v>49.6</v>
      </c>
      <c r="L55" s="72">
        <v>49.6</v>
      </c>
      <c r="M55" s="554"/>
    </row>
    <row r="56" spans="2:13" x14ac:dyDescent="0.25">
      <c r="B56" s="554"/>
      <c r="C56" s="554" t="s">
        <v>236</v>
      </c>
      <c r="D56" s="555" t="s">
        <v>189</v>
      </c>
      <c r="E56" s="65" t="s">
        <v>25</v>
      </c>
      <c r="F56" s="72">
        <v>353700</v>
      </c>
      <c r="G56" s="72">
        <v>0</v>
      </c>
      <c r="H56" s="72">
        <v>0</v>
      </c>
      <c r="I56" s="72">
        <v>150000</v>
      </c>
      <c r="J56" s="73">
        <v>53700</v>
      </c>
      <c r="K56" s="72">
        <v>150000</v>
      </c>
      <c r="L56" s="72">
        <v>0</v>
      </c>
      <c r="M56" s="554" t="s">
        <v>190</v>
      </c>
    </row>
    <row r="57" spans="2:13" ht="30" x14ac:dyDescent="0.25">
      <c r="B57" s="554"/>
      <c r="C57" s="554"/>
      <c r="D57" s="555"/>
      <c r="E57" s="65" t="s">
        <v>26</v>
      </c>
      <c r="F57" s="72">
        <v>18615.8</v>
      </c>
      <c r="G57" s="72">
        <v>0</v>
      </c>
      <c r="H57" s="72">
        <v>0</v>
      </c>
      <c r="I57" s="72">
        <v>7894.7</v>
      </c>
      <c r="J57" s="73">
        <v>2826.3</v>
      </c>
      <c r="K57" s="72">
        <v>7894.8</v>
      </c>
      <c r="L57" s="72">
        <v>0</v>
      </c>
      <c r="M57" s="554"/>
    </row>
    <row r="58" spans="2:13" x14ac:dyDescent="0.25">
      <c r="B58" s="554"/>
      <c r="C58" s="554" t="s">
        <v>237</v>
      </c>
      <c r="D58" s="555" t="s">
        <v>189</v>
      </c>
      <c r="E58" s="65" t="s">
        <v>25</v>
      </c>
      <c r="F58" s="72">
        <v>4870.2</v>
      </c>
      <c r="G58" s="72" t="s">
        <v>30</v>
      </c>
      <c r="H58" s="72" t="s">
        <v>30</v>
      </c>
      <c r="I58" s="72" t="s">
        <v>30</v>
      </c>
      <c r="J58" s="73">
        <v>2435.1</v>
      </c>
      <c r="K58" s="72">
        <v>2435.1</v>
      </c>
      <c r="L58" s="72" t="s">
        <v>30</v>
      </c>
      <c r="M58" s="65" t="s">
        <v>190</v>
      </c>
    </row>
    <row r="59" spans="2:13" ht="30.75" thickBot="1" x14ac:dyDescent="0.3">
      <c r="B59" s="553"/>
      <c r="C59" s="553"/>
      <c r="D59" s="545"/>
      <c r="E59" s="64" t="s">
        <v>26</v>
      </c>
      <c r="F59" s="70">
        <v>256.39999999999998</v>
      </c>
      <c r="G59" s="70" t="s">
        <v>30</v>
      </c>
      <c r="H59" s="70" t="s">
        <v>30</v>
      </c>
      <c r="I59" s="70" t="s">
        <v>30</v>
      </c>
      <c r="J59" s="71">
        <v>128.19999999999999</v>
      </c>
      <c r="K59" s="70">
        <v>128.19999999999999</v>
      </c>
      <c r="L59" s="70" t="s">
        <v>30</v>
      </c>
      <c r="M59" s="64" t="s">
        <v>190</v>
      </c>
    </row>
    <row r="60" spans="2:13" x14ac:dyDescent="0.25">
      <c r="B60" s="552" t="s">
        <v>238</v>
      </c>
      <c r="C60" s="552" t="s">
        <v>239</v>
      </c>
      <c r="D60" s="544" t="s">
        <v>189</v>
      </c>
      <c r="E60" s="65" t="s">
        <v>25</v>
      </c>
      <c r="F60" s="72">
        <v>20068.099999999999</v>
      </c>
      <c r="G60" s="72">
        <v>0</v>
      </c>
      <c r="H60" s="72">
        <v>0</v>
      </c>
      <c r="I60" s="72">
        <v>20068.099999999999</v>
      </c>
      <c r="J60" s="73" t="s">
        <v>30</v>
      </c>
      <c r="K60" s="72" t="s">
        <v>30</v>
      </c>
      <c r="L60" s="72">
        <v>0</v>
      </c>
      <c r="M60" s="552" t="s">
        <v>190</v>
      </c>
    </row>
    <row r="61" spans="2:13" ht="30" x14ac:dyDescent="0.25">
      <c r="B61" s="554"/>
      <c r="C61" s="554"/>
      <c r="D61" s="555"/>
      <c r="E61" s="65" t="s">
        <v>26</v>
      </c>
      <c r="F61" s="72">
        <v>1056.2</v>
      </c>
      <c r="G61" s="72">
        <v>0</v>
      </c>
      <c r="H61" s="72">
        <v>0</v>
      </c>
      <c r="I61" s="72">
        <v>1056.2</v>
      </c>
      <c r="J61" s="73" t="s">
        <v>30</v>
      </c>
      <c r="K61" s="72" t="s">
        <v>30</v>
      </c>
      <c r="L61" s="72">
        <v>0</v>
      </c>
      <c r="M61" s="554"/>
    </row>
    <row r="62" spans="2:13" x14ac:dyDescent="0.25">
      <c r="B62" s="554"/>
      <c r="C62" s="554" t="s">
        <v>240</v>
      </c>
      <c r="D62" s="555" t="s">
        <v>189</v>
      </c>
      <c r="E62" s="65" t="s">
        <v>25</v>
      </c>
      <c r="F62" s="72">
        <v>93670.6</v>
      </c>
      <c r="G62" s="72">
        <v>0</v>
      </c>
      <c r="H62" s="72">
        <v>0</v>
      </c>
      <c r="I62" s="72">
        <v>39370</v>
      </c>
      <c r="J62" s="73">
        <v>27150.3</v>
      </c>
      <c r="K62" s="72">
        <v>27150.3</v>
      </c>
      <c r="L62" s="72">
        <v>0</v>
      </c>
      <c r="M62" s="554" t="s">
        <v>190</v>
      </c>
    </row>
    <row r="63" spans="2:13" ht="37.5" customHeight="1" thickBot="1" x14ac:dyDescent="0.3">
      <c r="B63" s="553"/>
      <c r="C63" s="553"/>
      <c r="D63" s="545"/>
      <c r="E63" s="64" t="s">
        <v>26</v>
      </c>
      <c r="F63" s="70">
        <v>4930.1000000000004</v>
      </c>
      <c r="G63" s="70">
        <v>0</v>
      </c>
      <c r="H63" s="70">
        <v>0</v>
      </c>
      <c r="I63" s="70">
        <v>2072.1</v>
      </c>
      <c r="J63" s="71">
        <v>1429</v>
      </c>
      <c r="K63" s="70">
        <v>1429</v>
      </c>
      <c r="L63" s="70">
        <v>0</v>
      </c>
      <c r="M63" s="553"/>
    </row>
    <row r="64" spans="2:13" ht="24" customHeight="1" x14ac:dyDescent="0.25">
      <c r="B64" s="552" t="s">
        <v>241</v>
      </c>
      <c r="C64" s="552" t="s">
        <v>242</v>
      </c>
      <c r="D64" s="544" t="s">
        <v>189</v>
      </c>
      <c r="E64" s="65" t="s">
        <v>25</v>
      </c>
      <c r="F64" s="72">
        <v>44130.6</v>
      </c>
      <c r="G64" s="72" t="s">
        <v>30</v>
      </c>
      <c r="H64" s="72" t="s">
        <v>30</v>
      </c>
      <c r="I64" s="72" t="s">
        <v>30</v>
      </c>
      <c r="J64" s="73">
        <v>22065.3</v>
      </c>
      <c r="K64" s="72">
        <v>22065.3</v>
      </c>
      <c r="L64" s="72" t="s">
        <v>30</v>
      </c>
      <c r="M64" s="65" t="s">
        <v>190</v>
      </c>
    </row>
    <row r="65" spans="2:13" ht="52.5" customHeight="1" thickBot="1" x14ac:dyDescent="0.3">
      <c r="B65" s="553"/>
      <c r="C65" s="553"/>
      <c r="D65" s="545"/>
      <c r="E65" s="64" t="s">
        <v>26</v>
      </c>
      <c r="F65" s="70">
        <v>2322.8000000000002</v>
      </c>
      <c r="G65" s="70" t="s">
        <v>30</v>
      </c>
      <c r="H65" s="70" t="s">
        <v>30</v>
      </c>
      <c r="I65" s="70" t="s">
        <v>30</v>
      </c>
      <c r="J65" s="71">
        <v>1161.4000000000001</v>
      </c>
      <c r="K65" s="70">
        <v>1161.4000000000001</v>
      </c>
      <c r="L65" s="70" t="s">
        <v>30</v>
      </c>
      <c r="M65" s="64" t="s">
        <v>190</v>
      </c>
    </row>
    <row r="66" spans="2:13" ht="30" customHeight="1" x14ac:dyDescent="0.25">
      <c r="B66" s="552" t="s">
        <v>243</v>
      </c>
      <c r="C66" s="552" t="s">
        <v>244</v>
      </c>
      <c r="D66" s="544" t="s">
        <v>189</v>
      </c>
      <c r="E66" s="65" t="s">
        <v>25</v>
      </c>
      <c r="F66" s="72">
        <v>4711.97</v>
      </c>
      <c r="G66" s="72">
        <v>0</v>
      </c>
      <c r="H66" s="72">
        <v>0</v>
      </c>
      <c r="I66" s="72">
        <v>951.37400000000002</v>
      </c>
      <c r="J66" s="73">
        <v>1880.3</v>
      </c>
      <c r="K66" s="72">
        <v>1880.3</v>
      </c>
      <c r="L66" s="72" t="s">
        <v>30</v>
      </c>
      <c r="M66" s="65" t="s">
        <v>190</v>
      </c>
    </row>
    <row r="67" spans="2:13" ht="65.25" customHeight="1" thickBot="1" x14ac:dyDescent="0.3">
      <c r="B67" s="553"/>
      <c r="C67" s="553"/>
      <c r="D67" s="545"/>
      <c r="E67" s="64" t="s">
        <v>26</v>
      </c>
      <c r="F67" s="70">
        <v>248.07</v>
      </c>
      <c r="G67" s="70">
        <v>0</v>
      </c>
      <c r="H67" s="70">
        <v>0</v>
      </c>
      <c r="I67" s="70">
        <v>50.073999999999998</v>
      </c>
      <c r="J67" s="71">
        <v>99</v>
      </c>
      <c r="K67" s="70">
        <v>99</v>
      </c>
      <c r="L67" s="70" t="s">
        <v>30</v>
      </c>
      <c r="M67" s="64" t="s">
        <v>190</v>
      </c>
    </row>
    <row r="68" spans="2:13" thickBot="1" x14ac:dyDescent="0.3">
      <c r="B68" s="549" t="s">
        <v>141</v>
      </c>
      <c r="C68" s="550"/>
      <c r="D68" s="550"/>
      <c r="E68" s="550"/>
      <c r="F68" s="550"/>
      <c r="G68" s="550"/>
      <c r="H68" s="550"/>
      <c r="I68" s="550"/>
      <c r="J68" s="550"/>
      <c r="K68" s="550"/>
      <c r="L68" s="550"/>
      <c r="M68" s="551"/>
    </row>
    <row r="69" spans="2:13" ht="45.75" thickBot="1" x14ac:dyDescent="0.3">
      <c r="B69" s="63" t="s">
        <v>245</v>
      </c>
      <c r="C69" s="64" t="s">
        <v>246</v>
      </c>
      <c r="D69" s="61" t="s">
        <v>189</v>
      </c>
      <c r="E69" s="64" t="s">
        <v>26</v>
      </c>
      <c r="F69" s="70">
        <v>159696.16</v>
      </c>
      <c r="G69" s="70">
        <v>26378.42</v>
      </c>
      <c r="H69" s="70">
        <v>26462.799999999999</v>
      </c>
      <c r="I69" s="70">
        <v>25150.14</v>
      </c>
      <c r="J69" s="71">
        <v>29341.4</v>
      </c>
      <c r="K69" s="70">
        <v>25950.9</v>
      </c>
      <c r="L69" s="70">
        <v>26412.5</v>
      </c>
      <c r="M69" s="64" t="s">
        <v>190</v>
      </c>
    </row>
    <row r="70" spans="2:13" ht="120.75" thickBot="1" x14ac:dyDescent="0.3">
      <c r="B70" s="63" t="s">
        <v>247</v>
      </c>
      <c r="C70" s="67" t="s">
        <v>248</v>
      </c>
      <c r="D70" s="61" t="s">
        <v>189</v>
      </c>
      <c r="E70" s="64" t="s">
        <v>25</v>
      </c>
      <c r="F70" s="70">
        <v>7107.1</v>
      </c>
      <c r="G70" s="70">
        <v>3567.1</v>
      </c>
      <c r="H70" s="70">
        <v>3540</v>
      </c>
      <c r="I70" s="70">
        <v>0</v>
      </c>
      <c r="J70" s="71">
        <v>0</v>
      </c>
      <c r="K70" s="70">
        <v>0</v>
      </c>
      <c r="L70" s="70">
        <v>0</v>
      </c>
      <c r="M70" s="64" t="s">
        <v>190</v>
      </c>
    </row>
    <row r="71" spans="2:13" ht="16.5" thickBot="1" x14ac:dyDescent="0.3">
      <c r="B71" s="63" t="s">
        <v>249</v>
      </c>
      <c r="C71" s="64"/>
      <c r="D71" s="64"/>
      <c r="E71" s="64"/>
      <c r="F71" s="70">
        <v>7996151.4800000004</v>
      </c>
      <c r="G71" s="70">
        <v>1255147.77</v>
      </c>
      <c r="H71" s="70">
        <v>1134806.3</v>
      </c>
      <c r="I71" s="70">
        <v>1328184.01</v>
      </c>
      <c r="J71" s="71">
        <v>1524303.6</v>
      </c>
      <c r="K71" s="70">
        <v>1483745.8</v>
      </c>
      <c r="L71" s="70">
        <v>1269964</v>
      </c>
      <c r="M71" s="68"/>
    </row>
  </sheetData>
  <sheetProtection algorithmName="SHA-512" hashValue="G9684p8E78S2xnACNcUppH46IVLn0qiwOSR+IVVCgCjNaqVZUAlZB2Qewv8iEq5JMSY4LwNx3jl6USmrC8LSEQ==" saltValue="JV0LG26VLEp33/9rckj9eQ==" spinCount="100000" sheet="1" objects="1" scenarios="1" formatCells="0" formatColumns="0" formatRows="0" insertColumns="0" insertRows="0" insertHyperlinks="0" deleteColumns="0" deleteRows="0"/>
  <mergeCells count="75">
    <mergeCell ref="B60:B63"/>
    <mergeCell ref="C60:C61"/>
    <mergeCell ref="D60:D61"/>
    <mergeCell ref="B68:M68"/>
    <mergeCell ref="B64:B65"/>
    <mergeCell ref="C64:C65"/>
    <mergeCell ref="D64:D65"/>
    <mergeCell ref="B66:B67"/>
    <mergeCell ref="C66:C67"/>
    <mergeCell ref="D66:D67"/>
    <mergeCell ref="M60:M61"/>
    <mergeCell ref="C62:C63"/>
    <mergeCell ref="D62:D63"/>
    <mergeCell ref="M62:M63"/>
    <mergeCell ref="M52:M53"/>
    <mergeCell ref="C54:C55"/>
    <mergeCell ref="D54:D55"/>
    <mergeCell ref="M54:M55"/>
    <mergeCell ref="C52:C53"/>
    <mergeCell ref="B48:B59"/>
    <mergeCell ref="C48:C49"/>
    <mergeCell ref="M26:M27"/>
    <mergeCell ref="B29:B34"/>
    <mergeCell ref="M48:M49"/>
    <mergeCell ref="C50:C51"/>
    <mergeCell ref="D50:D51"/>
    <mergeCell ref="M50:M51"/>
    <mergeCell ref="D48:D49"/>
    <mergeCell ref="B35:B41"/>
    <mergeCell ref="C56:C57"/>
    <mergeCell ref="D56:D57"/>
    <mergeCell ref="M56:M57"/>
    <mergeCell ref="C58:C59"/>
    <mergeCell ref="D58:D59"/>
    <mergeCell ref="D52:D53"/>
    <mergeCell ref="B24:B28"/>
    <mergeCell ref="C26:C27"/>
    <mergeCell ref="D26:D27"/>
    <mergeCell ref="B43:B45"/>
    <mergeCell ref="B46:B47"/>
    <mergeCell ref="K22:K23"/>
    <mergeCell ref="L22:L23"/>
    <mergeCell ref="G20:G21"/>
    <mergeCell ref="H20:H21"/>
    <mergeCell ref="I20:I21"/>
    <mergeCell ref="J20:J21"/>
    <mergeCell ref="K20:K21"/>
    <mergeCell ref="L20:L21"/>
    <mergeCell ref="G22:G23"/>
    <mergeCell ref="H22:H23"/>
    <mergeCell ref="I22:I23"/>
    <mergeCell ref="J22:J23"/>
    <mergeCell ref="B14:B19"/>
    <mergeCell ref="B20:B23"/>
    <mergeCell ref="C20:C21"/>
    <mergeCell ref="D20:D21"/>
    <mergeCell ref="E20:E21"/>
    <mergeCell ref="F20:F21"/>
    <mergeCell ref="C22:C23"/>
    <mergeCell ref="D22:D23"/>
    <mergeCell ref="E22:E23"/>
    <mergeCell ref="F22:F23"/>
    <mergeCell ref="B5:M5"/>
    <mergeCell ref="B7:B8"/>
    <mergeCell ref="B10:M10"/>
    <mergeCell ref="B11:B13"/>
    <mergeCell ref="C11:C12"/>
    <mergeCell ref="D11:D13"/>
    <mergeCell ref="E11:E12"/>
    <mergeCell ref="M2:M3"/>
    <mergeCell ref="B2:B3"/>
    <mergeCell ref="C2:C3"/>
    <mergeCell ref="D2:D3"/>
    <mergeCell ref="E2:E3"/>
    <mergeCell ref="F2:L2"/>
  </mergeCells>
  <hyperlinks>
    <hyperlink ref="C70" r:id="rId1" display="consultantplus://offline/ref=65A24217A722F6946B94ED5A230DE166439601BCE944037971CDCD8161154FE9E7880B6E47052B92347EC0CF39E074AA5FED313934v6g1J"/>
  </hyperlinks>
  <pageMargins left="0.7" right="0.7" top="0.75" bottom="0.75" header="0.3" footer="0.3"/>
  <pageSetup paperSize="9" orientation="portrait"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114"/>
  <sheetViews>
    <sheetView view="pageBreakPreview" zoomScale="85" zoomScaleNormal="85" zoomScaleSheetLayoutView="85" workbookViewId="0">
      <pane xSplit="6" ySplit="8" topLeftCell="G94" activePane="bottomRight" state="frozen"/>
      <selection pane="topRight" activeCell="F1" sqref="F1"/>
      <selection pane="bottomLeft" activeCell="A7" sqref="A7"/>
      <selection pane="bottomRight" activeCell="E79" sqref="E79:E80"/>
    </sheetView>
  </sheetViews>
  <sheetFormatPr defaultRowHeight="18.75" x14ac:dyDescent="0.25"/>
  <cols>
    <col min="2" max="2" width="8.140625" style="14" customWidth="1"/>
    <col min="3" max="3" width="47.42578125" style="14" customWidth="1"/>
    <col min="4" max="4" width="26.28515625" style="14" customWidth="1"/>
    <col min="5" max="5" width="42.42578125" style="15" customWidth="1"/>
    <col min="6" max="6" width="27.28515625" style="15" customWidth="1"/>
    <col min="7" max="7" width="24.42578125" style="14" customWidth="1"/>
    <col min="8" max="8" width="31.7109375" style="14" customWidth="1"/>
  </cols>
  <sheetData>
    <row r="1" spans="2:26" x14ac:dyDescent="0.25">
      <c r="G1" s="16" t="s">
        <v>33</v>
      </c>
    </row>
    <row r="2" spans="2:26" x14ac:dyDescent="0.25">
      <c r="G2" s="16" t="s">
        <v>60</v>
      </c>
    </row>
    <row r="3" spans="2:26" x14ac:dyDescent="0.25">
      <c r="G3" s="16"/>
    </row>
    <row r="4" spans="2:26" s="26" customFormat="1" ht="48.75" customHeight="1" x14ac:dyDescent="0.25">
      <c r="B4" s="27"/>
      <c r="C4" s="575" t="s">
        <v>129</v>
      </c>
      <c r="D4" s="575"/>
      <c r="E4" s="575"/>
      <c r="F4" s="575"/>
      <c r="G4" s="575"/>
      <c r="H4" s="575"/>
    </row>
    <row r="5" spans="2:26" ht="48.75" customHeight="1" x14ac:dyDescent="0.25">
      <c r="C5" s="25"/>
      <c r="D5" s="25"/>
      <c r="E5" s="25"/>
      <c r="F5" s="25"/>
      <c r="G5" s="25"/>
      <c r="H5" s="25"/>
    </row>
    <row r="6" spans="2:26" ht="18.75" customHeight="1" x14ac:dyDescent="0.25">
      <c r="B6" s="568" t="s">
        <v>0</v>
      </c>
      <c r="C6" s="494" t="s">
        <v>16</v>
      </c>
      <c r="D6" s="573" t="s">
        <v>17</v>
      </c>
      <c r="E6" s="574" t="s">
        <v>18</v>
      </c>
      <c r="F6" s="574" t="s">
        <v>19</v>
      </c>
      <c r="G6" s="573" t="s">
        <v>20</v>
      </c>
      <c r="H6" s="573" t="s">
        <v>21</v>
      </c>
    </row>
    <row r="7" spans="2:26" ht="18.75" customHeight="1" x14ac:dyDescent="0.25">
      <c r="B7" s="569"/>
      <c r="C7" s="494"/>
      <c r="D7" s="573"/>
      <c r="E7" s="574"/>
      <c r="F7" s="574"/>
      <c r="G7" s="573"/>
      <c r="H7" s="573"/>
    </row>
    <row r="8" spans="2:26" ht="15" x14ac:dyDescent="0.25">
      <c r="B8" s="570"/>
      <c r="C8" s="494"/>
      <c r="D8" s="573"/>
      <c r="E8" s="574"/>
      <c r="F8" s="574"/>
      <c r="G8" s="573"/>
      <c r="H8" s="573"/>
      <c r="R8" s="1"/>
      <c r="S8" s="1"/>
      <c r="T8" s="1"/>
      <c r="U8" s="1"/>
      <c r="V8" s="1"/>
      <c r="W8" s="1"/>
      <c r="X8" s="1"/>
      <c r="Y8" s="1"/>
      <c r="Z8" s="1"/>
    </row>
    <row r="9" spans="2:26" ht="31.5" x14ac:dyDescent="0.25">
      <c r="B9" s="568">
        <v>1</v>
      </c>
      <c r="C9" s="576" t="s">
        <v>31</v>
      </c>
      <c r="D9" s="17" t="s">
        <v>26</v>
      </c>
      <c r="E9" s="18">
        <f>E14+E34+E99</f>
        <v>50470706.811419994</v>
      </c>
      <c r="F9" s="18">
        <f>F14+F34+F99</f>
        <v>50466410.483659998</v>
      </c>
      <c r="G9" s="5">
        <f>F9/E9</f>
        <v>0.99991487482479591</v>
      </c>
      <c r="H9" s="18"/>
      <c r="R9" s="1"/>
      <c r="S9" s="1"/>
      <c r="T9" s="1"/>
      <c r="U9" s="1"/>
      <c r="V9" s="1"/>
      <c r="W9" s="1"/>
      <c r="X9" s="1"/>
      <c r="Y9" s="1"/>
      <c r="Z9" s="1"/>
    </row>
    <row r="10" spans="2:26" x14ac:dyDescent="0.25">
      <c r="B10" s="569"/>
      <c r="C10" s="577"/>
      <c r="D10" s="17" t="s">
        <v>25</v>
      </c>
      <c r="E10" s="18">
        <f>E15+E35+E100</f>
        <v>203960.59999999998</v>
      </c>
      <c r="F10" s="18">
        <f>F15+F35+F100</f>
        <v>122331</v>
      </c>
      <c r="G10" s="5">
        <f>F10/E10</f>
        <v>0.59977760410589109</v>
      </c>
      <c r="H10" s="18"/>
      <c r="R10" s="1"/>
      <c r="S10" s="1"/>
      <c r="T10" s="1"/>
      <c r="U10" s="1"/>
      <c r="V10" s="1"/>
      <c r="W10" s="1"/>
      <c r="X10" s="1"/>
      <c r="Y10" s="1"/>
      <c r="Z10" s="1"/>
    </row>
    <row r="11" spans="2:26" x14ac:dyDescent="0.25">
      <c r="B11" s="569"/>
      <c r="C11" s="577"/>
      <c r="D11" s="17" t="s">
        <v>27</v>
      </c>
      <c r="E11" s="18">
        <f>E16+E36+E101</f>
        <v>0</v>
      </c>
      <c r="F11" s="18"/>
      <c r="G11" s="5"/>
      <c r="H11" s="18"/>
      <c r="R11" s="1"/>
      <c r="S11" s="1"/>
      <c r="T11" s="1"/>
      <c r="U11" s="1"/>
      <c r="V11" s="1"/>
      <c r="W11" s="1"/>
      <c r="X11" s="1"/>
      <c r="Y11" s="1"/>
      <c r="Z11" s="1"/>
    </row>
    <row r="12" spans="2:26" ht="31.5" x14ac:dyDescent="0.25">
      <c r="B12" s="569"/>
      <c r="C12" s="577"/>
      <c r="D12" s="17" t="s">
        <v>34</v>
      </c>
      <c r="E12" s="18">
        <f>E17+E37+E102</f>
        <v>0</v>
      </c>
      <c r="F12" s="18"/>
      <c r="G12" s="5"/>
      <c r="H12" s="18"/>
      <c r="R12" s="1"/>
      <c r="S12" s="1"/>
      <c r="T12" s="1"/>
      <c r="U12" s="1"/>
      <c r="V12" s="1"/>
      <c r="W12" s="1"/>
      <c r="X12" s="1"/>
      <c r="Y12" s="1"/>
      <c r="Z12" s="1"/>
    </row>
    <row r="13" spans="2:26" x14ac:dyDescent="0.25">
      <c r="B13" s="570"/>
      <c r="C13" s="578"/>
      <c r="D13" s="17" t="s">
        <v>29</v>
      </c>
      <c r="E13" s="18">
        <f>E9+E10</f>
        <v>50674667.411419995</v>
      </c>
      <c r="F13" s="18">
        <f>F9+F10</f>
        <v>50588741.483659998</v>
      </c>
      <c r="G13" s="5">
        <f>F13/E13</f>
        <v>0.99830436128840516</v>
      </c>
      <c r="H13" s="18"/>
      <c r="R13" s="1"/>
      <c r="S13" s="1"/>
      <c r="T13" s="1"/>
      <c r="U13" s="1"/>
      <c r="V13" s="1"/>
      <c r="W13" s="1"/>
      <c r="X13" s="1"/>
      <c r="Y13" s="1"/>
      <c r="Z13" s="1"/>
    </row>
    <row r="14" spans="2:26" ht="31.5" x14ac:dyDescent="0.25">
      <c r="B14" s="568" t="s">
        <v>39</v>
      </c>
      <c r="C14" s="576" t="s">
        <v>1</v>
      </c>
      <c r="D14" s="17" t="s">
        <v>26</v>
      </c>
      <c r="E14" s="18">
        <f>E19+E24+E29</f>
        <v>197808.36000000002</v>
      </c>
      <c r="F14" s="18">
        <f>F19+F24+F29</f>
        <v>197808.36000000002</v>
      </c>
      <c r="G14" s="5">
        <f>F14/E14</f>
        <v>1</v>
      </c>
      <c r="H14" s="18"/>
      <c r="R14" s="1"/>
      <c r="S14" s="1"/>
      <c r="T14" s="1"/>
      <c r="U14" s="1"/>
      <c r="V14" s="1"/>
      <c r="W14" s="1"/>
      <c r="X14" s="1"/>
      <c r="Y14" s="1"/>
      <c r="Z14" s="1"/>
    </row>
    <row r="15" spans="2:26" x14ac:dyDescent="0.25">
      <c r="B15" s="569"/>
      <c r="C15" s="577"/>
      <c r="D15" s="17" t="s">
        <v>25</v>
      </c>
      <c r="E15" s="18">
        <f>E20+E25+E30</f>
        <v>0</v>
      </c>
      <c r="F15" s="18"/>
      <c r="G15" s="5" t="s">
        <v>30</v>
      </c>
      <c r="H15" s="18"/>
      <c r="R15" s="1"/>
      <c r="S15" s="1"/>
      <c r="T15" s="1"/>
      <c r="U15" s="1"/>
      <c r="V15" s="1"/>
      <c r="W15" s="1"/>
      <c r="X15" s="1"/>
      <c r="Y15" s="1"/>
      <c r="Z15" s="1"/>
    </row>
    <row r="16" spans="2:26" x14ac:dyDescent="0.25">
      <c r="B16" s="569"/>
      <c r="C16" s="577"/>
      <c r="D16" s="17" t="s">
        <v>27</v>
      </c>
      <c r="E16" s="18">
        <f>E21+E26+E31</f>
        <v>0</v>
      </c>
      <c r="F16" s="18"/>
      <c r="G16" s="5" t="s">
        <v>30</v>
      </c>
      <c r="H16" s="18"/>
      <c r="R16" s="1"/>
      <c r="S16" s="1"/>
      <c r="T16" s="1"/>
      <c r="U16" s="1"/>
      <c r="V16" s="1"/>
      <c r="W16" s="1"/>
      <c r="X16" s="1"/>
      <c r="Y16" s="1"/>
      <c r="Z16" s="1"/>
    </row>
    <row r="17" spans="2:26" ht="31.5" x14ac:dyDescent="0.25">
      <c r="B17" s="569"/>
      <c r="C17" s="577"/>
      <c r="D17" s="17" t="s">
        <v>34</v>
      </c>
      <c r="E17" s="18">
        <f>E22+E27+E32</f>
        <v>0</v>
      </c>
      <c r="F17" s="18"/>
      <c r="G17" s="19" t="s">
        <v>30</v>
      </c>
      <c r="H17" s="18"/>
      <c r="R17" s="1"/>
      <c r="S17" s="1"/>
      <c r="T17" s="1"/>
      <c r="U17" s="1"/>
      <c r="V17" s="1"/>
      <c r="W17" s="1"/>
      <c r="X17" s="1"/>
      <c r="Y17" s="1"/>
      <c r="Z17" s="1"/>
    </row>
    <row r="18" spans="2:26" x14ac:dyDescent="0.25">
      <c r="B18" s="570"/>
      <c r="C18" s="577"/>
      <c r="D18" s="17" t="s">
        <v>29</v>
      </c>
      <c r="E18" s="18">
        <f>E23+E28+E33</f>
        <v>197808.36000000002</v>
      </c>
      <c r="F18" s="18">
        <f>F23+F28+F33</f>
        <v>197808.36000000002</v>
      </c>
      <c r="G18" s="5">
        <f>G14</f>
        <v>1</v>
      </c>
      <c r="H18" s="6"/>
      <c r="R18" s="1"/>
      <c r="S18" s="1"/>
      <c r="T18" s="1"/>
      <c r="U18" s="1"/>
      <c r="V18" s="1"/>
      <c r="W18" s="1"/>
      <c r="X18" s="1"/>
      <c r="Y18" s="1"/>
      <c r="Z18" s="1"/>
    </row>
    <row r="19" spans="2:26" ht="31.5" x14ac:dyDescent="0.25">
      <c r="B19" s="568" t="s">
        <v>40</v>
      </c>
      <c r="C19" s="478" t="s">
        <v>2</v>
      </c>
      <c r="D19" s="17" t="s">
        <v>26</v>
      </c>
      <c r="E19" s="20">
        <f>Лист2!I12/1000</f>
        <v>50718.2</v>
      </c>
      <c r="F19" s="20">
        <f>Лист2!J12/1000</f>
        <v>50718.2</v>
      </c>
      <c r="G19" s="19">
        <f>F19/E19</f>
        <v>1</v>
      </c>
      <c r="H19" s="4"/>
      <c r="R19" s="1"/>
      <c r="S19" s="1"/>
      <c r="T19" s="1"/>
      <c r="U19" s="1"/>
      <c r="V19" s="1"/>
      <c r="W19" s="1"/>
      <c r="X19" s="1"/>
      <c r="Y19" s="1"/>
      <c r="Z19" s="1"/>
    </row>
    <row r="20" spans="2:26" x14ac:dyDescent="0.25">
      <c r="B20" s="569"/>
      <c r="C20" s="571"/>
      <c r="D20" s="17" t="s">
        <v>25</v>
      </c>
      <c r="E20" s="20">
        <v>0</v>
      </c>
      <c r="F20" s="20"/>
      <c r="G20" s="5" t="s">
        <v>30</v>
      </c>
      <c r="H20" s="4"/>
      <c r="R20" s="1"/>
      <c r="S20" s="1"/>
      <c r="T20" s="1"/>
      <c r="U20" s="1"/>
      <c r="V20" s="1"/>
      <c r="W20" s="1"/>
      <c r="X20" s="1"/>
      <c r="Y20" s="1"/>
      <c r="Z20" s="1"/>
    </row>
    <row r="21" spans="2:26" x14ac:dyDescent="0.25">
      <c r="B21" s="569"/>
      <c r="C21" s="571"/>
      <c r="D21" s="17" t="s">
        <v>27</v>
      </c>
      <c r="E21" s="20">
        <v>0</v>
      </c>
      <c r="F21" s="20"/>
      <c r="G21" s="5" t="s">
        <v>30</v>
      </c>
      <c r="H21" s="4"/>
      <c r="R21" s="1"/>
      <c r="S21" s="1"/>
      <c r="T21" s="1"/>
      <c r="U21" s="1"/>
      <c r="V21" s="1"/>
      <c r="W21" s="1"/>
      <c r="X21" s="1"/>
      <c r="Y21" s="1"/>
      <c r="Z21" s="1"/>
    </row>
    <row r="22" spans="2:26" ht="31.5" x14ac:dyDescent="0.25">
      <c r="B22" s="569"/>
      <c r="C22" s="571"/>
      <c r="D22" s="17" t="s">
        <v>34</v>
      </c>
      <c r="E22" s="20">
        <v>0</v>
      </c>
      <c r="F22" s="20"/>
      <c r="G22" s="5" t="s">
        <v>30</v>
      </c>
      <c r="H22" s="4"/>
      <c r="R22" s="1"/>
      <c r="S22" s="1"/>
      <c r="T22" s="1"/>
      <c r="U22" s="1"/>
      <c r="V22" s="1"/>
      <c r="W22" s="1"/>
      <c r="X22" s="1"/>
      <c r="Y22" s="1"/>
      <c r="Z22" s="1"/>
    </row>
    <row r="23" spans="2:26" x14ac:dyDescent="0.25">
      <c r="B23" s="570"/>
      <c r="C23" s="572"/>
      <c r="D23" s="21" t="s">
        <v>29</v>
      </c>
      <c r="E23" s="6">
        <f>E19+E20+E21+E22</f>
        <v>50718.2</v>
      </c>
      <c r="F23" s="6">
        <f>F19+F20+F21+F22</f>
        <v>50718.2</v>
      </c>
      <c r="G23" s="5">
        <f>G19</f>
        <v>1</v>
      </c>
      <c r="H23" s="4"/>
    </row>
    <row r="24" spans="2:26" ht="31.5" x14ac:dyDescent="0.25">
      <c r="B24" s="568" t="s">
        <v>41</v>
      </c>
      <c r="C24" s="478" t="s">
        <v>13</v>
      </c>
      <c r="D24" s="17" t="s">
        <v>26</v>
      </c>
      <c r="E24" s="20">
        <f>Лист2!I18/1000</f>
        <v>141866.06</v>
      </c>
      <c r="F24" s="20">
        <f>Лист2!J18/1000</f>
        <v>141866.06</v>
      </c>
      <c r="G24" s="19">
        <f>F24/E24</f>
        <v>1</v>
      </c>
      <c r="H24" s="4"/>
    </row>
    <row r="25" spans="2:26" x14ac:dyDescent="0.25">
      <c r="B25" s="569"/>
      <c r="C25" s="571"/>
      <c r="D25" s="17" t="s">
        <v>25</v>
      </c>
      <c r="E25" s="4">
        <v>0</v>
      </c>
      <c r="F25" s="4"/>
      <c r="G25" s="5" t="s">
        <v>30</v>
      </c>
      <c r="H25" s="4"/>
    </row>
    <row r="26" spans="2:26" x14ac:dyDescent="0.25">
      <c r="B26" s="569"/>
      <c r="C26" s="571"/>
      <c r="D26" s="17" t="s">
        <v>27</v>
      </c>
      <c r="E26" s="4">
        <v>0</v>
      </c>
      <c r="F26" s="4"/>
      <c r="G26" s="5" t="s">
        <v>30</v>
      </c>
      <c r="H26" s="4"/>
    </row>
    <row r="27" spans="2:26" ht="31.5" x14ac:dyDescent="0.25">
      <c r="B27" s="569"/>
      <c r="C27" s="571"/>
      <c r="D27" s="17" t="s">
        <v>34</v>
      </c>
      <c r="E27" s="4">
        <v>0</v>
      </c>
      <c r="F27" s="4"/>
      <c r="G27" s="5" t="s">
        <v>30</v>
      </c>
      <c r="H27" s="4"/>
    </row>
    <row r="28" spans="2:26" x14ac:dyDescent="0.25">
      <c r="B28" s="570"/>
      <c r="C28" s="572"/>
      <c r="D28" s="21" t="s">
        <v>29</v>
      </c>
      <c r="E28" s="6">
        <f>E24</f>
        <v>141866.06</v>
      </c>
      <c r="F28" s="6">
        <f>F24</f>
        <v>141866.06</v>
      </c>
      <c r="G28" s="5">
        <f>G24</f>
        <v>1</v>
      </c>
      <c r="H28" s="4"/>
    </row>
    <row r="29" spans="2:26" ht="31.5" x14ac:dyDescent="0.25">
      <c r="B29" s="568" t="s">
        <v>42</v>
      </c>
      <c r="C29" s="478" t="s">
        <v>3</v>
      </c>
      <c r="D29" s="17" t="s">
        <v>26</v>
      </c>
      <c r="E29" s="4">
        <f>Лист2!I24/1000</f>
        <v>5224.1000000000004</v>
      </c>
      <c r="F29" s="4">
        <f>Лист2!J24/1000</f>
        <v>5224.1000000000004</v>
      </c>
      <c r="G29" s="19">
        <f>F29/E29</f>
        <v>1</v>
      </c>
      <c r="H29" s="4"/>
    </row>
    <row r="30" spans="2:26" x14ac:dyDescent="0.25">
      <c r="B30" s="569"/>
      <c r="C30" s="571"/>
      <c r="D30" s="17" t="s">
        <v>25</v>
      </c>
      <c r="E30" s="4">
        <v>0</v>
      </c>
      <c r="F30" s="4"/>
      <c r="G30" s="5" t="s">
        <v>30</v>
      </c>
      <c r="H30" s="4"/>
    </row>
    <row r="31" spans="2:26" x14ac:dyDescent="0.25">
      <c r="B31" s="569"/>
      <c r="C31" s="571"/>
      <c r="D31" s="17" t="s">
        <v>27</v>
      </c>
      <c r="E31" s="4">
        <v>0</v>
      </c>
      <c r="F31" s="4"/>
      <c r="G31" s="5" t="s">
        <v>30</v>
      </c>
      <c r="H31" s="4"/>
    </row>
    <row r="32" spans="2:26" ht="31.5" x14ac:dyDescent="0.25">
      <c r="B32" s="569"/>
      <c r="C32" s="571"/>
      <c r="D32" s="17" t="s">
        <v>34</v>
      </c>
      <c r="E32" s="4">
        <v>0</v>
      </c>
      <c r="F32" s="4"/>
      <c r="G32" s="5" t="s">
        <v>30</v>
      </c>
      <c r="H32" s="4"/>
    </row>
    <row r="33" spans="2:8" x14ac:dyDescent="0.25">
      <c r="B33" s="570"/>
      <c r="C33" s="572"/>
      <c r="D33" s="21" t="s">
        <v>29</v>
      </c>
      <c r="E33" s="6">
        <f>E29</f>
        <v>5224.1000000000004</v>
      </c>
      <c r="F33" s="6">
        <f>F29</f>
        <v>5224.1000000000004</v>
      </c>
      <c r="G33" s="5">
        <f>G29</f>
        <v>1</v>
      </c>
      <c r="H33" s="4"/>
    </row>
    <row r="34" spans="2:8" ht="31.5" x14ac:dyDescent="0.25">
      <c r="B34" s="565" t="s">
        <v>43</v>
      </c>
      <c r="C34" s="576" t="s">
        <v>4</v>
      </c>
      <c r="D34" s="21" t="s">
        <v>26</v>
      </c>
      <c r="E34" s="6">
        <f>E44+E49+E54+E59+E64+E69+E74+E79+E84+E89+E94+E39</f>
        <v>1171908.9714200003</v>
      </c>
      <c r="F34" s="6">
        <f>F39+F44+F49+F54+F59+F64+F69+F74+F79+F84+F89+F94</f>
        <v>1167612.6436600001</v>
      </c>
      <c r="G34" s="5">
        <f>F34/E34</f>
        <v>0.99633390658764698</v>
      </c>
      <c r="H34" s="4"/>
    </row>
    <row r="35" spans="2:8" x14ac:dyDescent="0.25">
      <c r="B35" s="566"/>
      <c r="C35" s="577"/>
      <c r="D35" s="21" t="s">
        <v>25</v>
      </c>
      <c r="E35" s="6">
        <f>E40+E45+E50+E55+E60+E65+E70+E75+E80+E85+E90+E95</f>
        <v>203960.59999999998</v>
      </c>
      <c r="F35" s="6">
        <f>F40+F45+F50+F55+F60+F65+F70+F75+F80+F85+F90+F95</f>
        <v>122331</v>
      </c>
      <c r="G35" s="5">
        <f>F35/E35</f>
        <v>0.59977760410589109</v>
      </c>
      <c r="H35" s="6"/>
    </row>
    <row r="36" spans="2:8" x14ac:dyDescent="0.25">
      <c r="B36" s="566"/>
      <c r="C36" s="577"/>
      <c r="D36" s="21" t="s">
        <v>27</v>
      </c>
      <c r="E36" s="6"/>
      <c r="F36" s="6"/>
      <c r="G36" s="5"/>
      <c r="H36" s="6"/>
    </row>
    <row r="37" spans="2:8" ht="31.5" x14ac:dyDescent="0.25">
      <c r="B37" s="566"/>
      <c r="C37" s="577"/>
      <c r="D37" s="17" t="s">
        <v>34</v>
      </c>
      <c r="E37" s="6">
        <v>0</v>
      </c>
      <c r="F37" s="6"/>
      <c r="G37" s="5" t="s">
        <v>30</v>
      </c>
      <c r="H37" s="6"/>
    </row>
    <row r="38" spans="2:8" x14ac:dyDescent="0.25">
      <c r="B38" s="567"/>
      <c r="C38" s="578"/>
      <c r="D38" s="21" t="s">
        <v>29</v>
      </c>
      <c r="E38" s="6">
        <f>E34+E35</f>
        <v>1375869.5714200004</v>
      </c>
      <c r="F38" s="6">
        <f>F34+F35</f>
        <v>1289943.6436600001</v>
      </c>
      <c r="G38" s="5">
        <f>F38/E38</f>
        <v>0.93754791184798258</v>
      </c>
      <c r="H38" s="6"/>
    </row>
    <row r="39" spans="2:8" s="7" customFormat="1" ht="31.5" x14ac:dyDescent="0.25">
      <c r="B39" s="562" t="s">
        <v>44</v>
      </c>
      <c r="C39" s="478" t="s">
        <v>5</v>
      </c>
      <c r="D39" s="17" t="s">
        <v>26</v>
      </c>
      <c r="E39" s="4">
        <f>Лист2!I35/1000</f>
        <v>19014.3</v>
      </c>
      <c r="F39" s="4">
        <f>Лист2!J35/1000</f>
        <v>19014.3</v>
      </c>
      <c r="G39" s="19">
        <f>F39/E39</f>
        <v>1</v>
      </c>
      <c r="H39" s="4"/>
    </row>
    <row r="40" spans="2:8" s="7" customFormat="1" x14ac:dyDescent="0.25">
      <c r="B40" s="563"/>
      <c r="C40" s="571"/>
      <c r="D40" s="17" t="s">
        <v>25</v>
      </c>
      <c r="E40" s="4">
        <v>0</v>
      </c>
      <c r="F40" s="4"/>
      <c r="G40" s="19" t="s">
        <v>30</v>
      </c>
      <c r="H40" s="4"/>
    </row>
    <row r="41" spans="2:8" s="7" customFormat="1" x14ac:dyDescent="0.25">
      <c r="B41" s="563"/>
      <c r="C41" s="571"/>
      <c r="D41" s="17" t="s">
        <v>27</v>
      </c>
      <c r="E41" s="4">
        <v>0</v>
      </c>
      <c r="F41" s="4"/>
      <c r="G41" s="19" t="s">
        <v>30</v>
      </c>
      <c r="H41" s="4"/>
    </row>
    <row r="42" spans="2:8" s="7" customFormat="1" ht="31.5" x14ac:dyDescent="0.25">
      <c r="B42" s="563"/>
      <c r="C42" s="571"/>
      <c r="D42" s="17" t="s">
        <v>34</v>
      </c>
      <c r="E42" s="4">
        <v>0</v>
      </c>
      <c r="F42" s="4"/>
      <c r="G42" s="19" t="s">
        <v>30</v>
      </c>
      <c r="H42" s="4"/>
    </row>
    <row r="43" spans="2:8" s="7" customFormat="1" x14ac:dyDescent="0.25">
      <c r="B43" s="564"/>
      <c r="C43" s="572"/>
      <c r="D43" s="21" t="s">
        <v>29</v>
      </c>
      <c r="E43" s="6">
        <f>SUM(E39:E42)</f>
        <v>19014.3</v>
      </c>
      <c r="F43" s="6">
        <f>SUM(F39:F42)</f>
        <v>19014.3</v>
      </c>
      <c r="G43" s="22">
        <f>G39</f>
        <v>1</v>
      </c>
      <c r="H43" s="4"/>
    </row>
    <row r="44" spans="2:8" ht="31.5" x14ac:dyDescent="0.25">
      <c r="B44" s="562" t="s">
        <v>45</v>
      </c>
      <c r="C44" s="478" t="s">
        <v>6</v>
      </c>
      <c r="D44" s="17" t="s">
        <v>26</v>
      </c>
      <c r="E44" s="4">
        <f>Лист2!I39/1000</f>
        <v>56499.5</v>
      </c>
      <c r="F44" s="4">
        <f>Лист2!J39/1000</f>
        <v>56499.5</v>
      </c>
      <c r="G44" s="19">
        <f>F44/E44</f>
        <v>1</v>
      </c>
      <c r="H44" s="4"/>
    </row>
    <row r="45" spans="2:8" x14ac:dyDescent="0.25">
      <c r="B45" s="563"/>
      <c r="C45" s="571"/>
      <c r="D45" s="17" t="s">
        <v>25</v>
      </c>
      <c r="E45" s="4">
        <v>0</v>
      </c>
      <c r="F45" s="4"/>
      <c r="G45" s="5" t="s">
        <v>30</v>
      </c>
      <c r="H45" s="4"/>
    </row>
    <row r="46" spans="2:8" x14ac:dyDescent="0.25">
      <c r="B46" s="563"/>
      <c r="C46" s="571"/>
      <c r="D46" s="17" t="s">
        <v>27</v>
      </c>
      <c r="E46" s="4">
        <v>0</v>
      </c>
      <c r="F46" s="4"/>
      <c r="G46" s="5" t="s">
        <v>30</v>
      </c>
      <c r="H46" s="4"/>
    </row>
    <row r="47" spans="2:8" ht="31.5" x14ac:dyDescent="0.25">
      <c r="B47" s="563"/>
      <c r="C47" s="571"/>
      <c r="D47" s="17" t="s">
        <v>34</v>
      </c>
      <c r="E47" s="4">
        <v>0</v>
      </c>
      <c r="F47" s="4"/>
      <c r="G47" s="5" t="s">
        <v>30</v>
      </c>
      <c r="H47" s="4"/>
    </row>
    <row r="48" spans="2:8" x14ac:dyDescent="0.25">
      <c r="B48" s="564"/>
      <c r="C48" s="572"/>
      <c r="D48" s="21" t="s">
        <v>29</v>
      </c>
      <c r="E48" s="6">
        <f>SUM(E44:E47)</f>
        <v>56499.5</v>
      </c>
      <c r="F48" s="6">
        <f>SUM(F44:F47)</f>
        <v>56499.5</v>
      </c>
      <c r="G48" s="5">
        <f>G44</f>
        <v>1</v>
      </c>
      <c r="H48" s="4"/>
    </row>
    <row r="49" spans="2:8" ht="31.5" x14ac:dyDescent="0.25">
      <c r="B49" s="562" t="s">
        <v>46</v>
      </c>
      <c r="C49" s="478" t="s">
        <v>7</v>
      </c>
      <c r="D49" s="17" t="s">
        <v>26</v>
      </c>
      <c r="E49" s="4">
        <v>0</v>
      </c>
      <c r="F49" s="4"/>
      <c r="G49" s="19">
        <v>0</v>
      </c>
      <c r="H49" s="4"/>
    </row>
    <row r="50" spans="2:8" x14ac:dyDescent="0.25">
      <c r="B50" s="563"/>
      <c r="C50" s="571"/>
      <c r="D50" s="17" t="s">
        <v>25</v>
      </c>
      <c r="E50" s="4">
        <v>0</v>
      </c>
      <c r="F50" s="4"/>
      <c r="G50" s="5" t="s">
        <v>30</v>
      </c>
      <c r="H50" s="4"/>
    </row>
    <row r="51" spans="2:8" x14ac:dyDescent="0.25">
      <c r="B51" s="563"/>
      <c r="C51" s="571"/>
      <c r="D51" s="17" t="s">
        <v>27</v>
      </c>
      <c r="E51" s="4">
        <v>0</v>
      </c>
      <c r="F51" s="4"/>
      <c r="G51" s="5" t="s">
        <v>30</v>
      </c>
      <c r="H51" s="4"/>
    </row>
    <row r="52" spans="2:8" ht="31.5" x14ac:dyDescent="0.25">
      <c r="B52" s="563"/>
      <c r="C52" s="571"/>
      <c r="D52" s="17" t="s">
        <v>34</v>
      </c>
      <c r="E52" s="4">
        <v>0</v>
      </c>
      <c r="F52" s="4"/>
      <c r="G52" s="5" t="s">
        <v>30</v>
      </c>
      <c r="H52" s="4"/>
    </row>
    <row r="53" spans="2:8" x14ac:dyDescent="0.25">
      <c r="B53" s="564"/>
      <c r="C53" s="572"/>
      <c r="D53" s="21" t="s">
        <v>29</v>
      </c>
      <c r="E53" s="6">
        <v>0</v>
      </c>
      <c r="F53" s="6"/>
      <c r="G53" s="5">
        <v>0</v>
      </c>
      <c r="H53" s="4"/>
    </row>
    <row r="54" spans="2:8" ht="31.5" x14ac:dyDescent="0.25">
      <c r="B54" s="562" t="s">
        <v>47</v>
      </c>
      <c r="C54" s="478" t="s">
        <v>8</v>
      </c>
      <c r="D54" s="17" t="s">
        <v>26</v>
      </c>
      <c r="E54" s="4">
        <f>Лист2!I54/1000</f>
        <v>198056.52</v>
      </c>
      <c r="F54" s="4">
        <f>Лист2!J54/1000</f>
        <v>198056.52</v>
      </c>
      <c r="G54" s="19">
        <f>F54/E54</f>
        <v>1</v>
      </c>
      <c r="H54" s="4"/>
    </row>
    <row r="55" spans="2:8" x14ac:dyDescent="0.25">
      <c r="B55" s="563"/>
      <c r="C55" s="571"/>
      <c r="D55" s="17" t="s">
        <v>25</v>
      </c>
      <c r="E55" s="4">
        <v>0</v>
      </c>
      <c r="F55" s="4"/>
      <c r="G55" s="5" t="s">
        <v>30</v>
      </c>
      <c r="H55" s="4"/>
    </row>
    <row r="56" spans="2:8" x14ac:dyDescent="0.25">
      <c r="B56" s="563"/>
      <c r="C56" s="571"/>
      <c r="D56" s="17" t="s">
        <v>27</v>
      </c>
      <c r="E56" s="4">
        <v>0</v>
      </c>
      <c r="F56" s="4"/>
      <c r="G56" s="5" t="s">
        <v>30</v>
      </c>
      <c r="H56" s="4"/>
    </row>
    <row r="57" spans="2:8" ht="31.5" x14ac:dyDescent="0.25">
      <c r="B57" s="563"/>
      <c r="C57" s="571"/>
      <c r="D57" s="17" t="s">
        <v>34</v>
      </c>
      <c r="E57" s="4">
        <v>0</v>
      </c>
      <c r="F57" s="4"/>
      <c r="G57" s="5" t="s">
        <v>30</v>
      </c>
      <c r="H57" s="4"/>
    </row>
    <row r="58" spans="2:8" x14ac:dyDescent="0.25">
      <c r="B58" s="564"/>
      <c r="C58" s="572"/>
      <c r="D58" s="21" t="s">
        <v>29</v>
      </c>
      <c r="E58" s="6">
        <f>E54</f>
        <v>198056.52</v>
      </c>
      <c r="F58" s="6">
        <f>F54</f>
        <v>198056.52</v>
      </c>
      <c r="G58" s="5">
        <f>G54</f>
        <v>1</v>
      </c>
      <c r="H58" s="4"/>
    </row>
    <row r="59" spans="2:8" ht="31.5" x14ac:dyDescent="0.25">
      <c r="B59" s="562" t="s">
        <v>48</v>
      </c>
      <c r="C59" s="478" t="s">
        <v>9</v>
      </c>
      <c r="D59" s="17" t="s">
        <v>26</v>
      </c>
      <c r="E59" s="4">
        <f>Лист2!I64/1000</f>
        <v>90672.53</v>
      </c>
      <c r="F59" s="4">
        <f>Лист2!J64/1000</f>
        <v>90672.53</v>
      </c>
      <c r="G59" s="19">
        <f>F59/E59</f>
        <v>1</v>
      </c>
      <c r="H59" s="4"/>
    </row>
    <row r="60" spans="2:8" x14ac:dyDescent="0.25">
      <c r="B60" s="563"/>
      <c r="C60" s="571"/>
      <c r="D60" s="17" t="s">
        <v>25</v>
      </c>
      <c r="E60" s="4">
        <v>0</v>
      </c>
      <c r="F60" s="4"/>
      <c r="G60" s="4" t="s">
        <v>30</v>
      </c>
      <c r="H60" s="4"/>
    </row>
    <row r="61" spans="2:8" x14ac:dyDescent="0.25">
      <c r="B61" s="563"/>
      <c r="C61" s="571"/>
      <c r="D61" s="17" t="s">
        <v>27</v>
      </c>
      <c r="E61" s="4">
        <v>0</v>
      </c>
      <c r="F61" s="4"/>
      <c r="G61" s="4" t="s">
        <v>30</v>
      </c>
      <c r="H61" s="4"/>
    </row>
    <row r="62" spans="2:8" ht="31.5" x14ac:dyDescent="0.25">
      <c r="B62" s="563"/>
      <c r="C62" s="571"/>
      <c r="D62" s="17" t="s">
        <v>34</v>
      </c>
      <c r="E62" s="4">
        <v>0</v>
      </c>
      <c r="F62" s="4"/>
      <c r="G62" s="4" t="s">
        <v>30</v>
      </c>
      <c r="H62" s="4"/>
    </row>
    <row r="63" spans="2:8" x14ac:dyDescent="0.25">
      <c r="B63" s="564"/>
      <c r="C63" s="572"/>
      <c r="D63" s="21" t="s">
        <v>29</v>
      </c>
      <c r="E63" s="6">
        <f>E59</f>
        <v>90672.53</v>
      </c>
      <c r="F63" s="6">
        <f>F59</f>
        <v>90672.53</v>
      </c>
      <c r="G63" s="5">
        <f>G59</f>
        <v>1</v>
      </c>
      <c r="H63" s="4"/>
    </row>
    <row r="64" spans="2:8" ht="31.5" x14ac:dyDescent="0.25">
      <c r="B64" s="562" t="s">
        <v>49</v>
      </c>
      <c r="C64" s="478" t="s">
        <v>10</v>
      </c>
      <c r="D64" s="17" t="s">
        <v>26</v>
      </c>
      <c r="E64" s="4">
        <f>(Лист2!I68/1000+Лист2!I75/1000)</f>
        <v>786991.52</v>
      </c>
      <c r="F64" s="4">
        <f>(Лист2!J68/1000+Лист2!J75/1000)</f>
        <v>786991.52</v>
      </c>
      <c r="G64" s="19">
        <f>F64/E64</f>
        <v>1</v>
      </c>
      <c r="H64" s="4"/>
    </row>
    <row r="65" spans="2:10" x14ac:dyDescent="0.25">
      <c r="B65" s="563"/>
      <c r="C65" s="571"/>
      <c r="D65" s="17" t="s">
        <v>25</v>
      </c>
      <c r="E65" s="4">
        <f>C65</f>
        <v>0</v>
      </c>
      <c r="F65" s="4"/>
      <c r="G65" s="19" t="s">
        <v>30</v>
      </c>
      <c r="H65" s="4"/>
    </row>
    <row r="66" spans="2:10" x14ac:dyDescent="0.25">
      <c r="B66" s="563"/>
      <c r="C66" s="571"/>
      <c r="D66" s="17" t="s">
        <v>27</v>
      </c>
      <c r="E66" s="4">
        <v>0</v>
      </c>
      <c r="F66" s="4"/>
      <c r="G66" s="19" t="s">
        <v>30</v>
      </c>
      <c r="H66" s="4"/>
    </row>
    <row r="67" spans="2:10" ht="31.5" x14ac:dyDescent="0.25">
      <c r="B67" s="563"/>
      <c r="C67" s="571"/>
      <c r="D67" s="17" t="s">
        <v>28</v>
      </c>
      <c r="E67" s="4">
        <v>0</v>
      </c>
      <c r="F67" s="4"/>
      <c r="G67" s="19" t="s">
        <v>30</v>
      </c>
      <c r="H67" s="4"/>
    </row>
    <row r="68" spans="2:10" x14ac:dyDescent="0.25">
      <c r="B68" s="564"/>
      <c r="C68" s="572"/>
      <c r="D68" s="21" t="s">
        <v>29</v>
      </c>
      <c r="E68" s="6">
        <f>E64</f>
        <v>786991.52</v>
      </c>
      <c r="F68" s="6">
        <f>F64</f>
        <v>786991.52</v>
      </c>
      <c r="G68" s="5">
        <f>G64</f>
        <v>1</v>
      </c>
      <c r="H68" s="4"/>
    </row>
    <row r="69" spans="2:10" ht="31.5" customHeight="1" x14ac:dyDescent="0.25">
      <c r="B69" s="562" t="s">
        <v>50</v>
      </c>
      <c r="C69" s="478" t="s">
        <v>11</v>
      </c>
      <c r="D69" s="17" t="s">
        <v>26</v>
      </c>
      <c r="E69" s="4">
        <f>Лист2!I78/1000</f>
        <v>9659.7999999999993</v>
      </c>
      <c r="F69" s="4">
        <f>Лист2!J78/1000</f>
        <v>9659.7999999999993</v>
      </c>
      <c r="G69" s="19">
        <f>F69/E69</f>
        <v>1</v>
      </c>
      <c r="H69" s="4"/>
    </row>
    <row r="70" spans="2:10" x14ac:dyDescent="0.25">
      <c r="B70" s="563"/>
      <c r="C70" s="571"/>
      <c r="D70" s="17" t="s">
        <v>25</v>
      </c>
      <c r="E70" s="4">
        <v>0</v>
      </c>
      <c r="F70" s="4"/>
      <c r="G70" s="5" t="s">
        <v>30</v>
      </c>
      <c r="H70" s="4"/>
    </row>
    <row r="71" spans="2:10" x14ac:dyDescent="0.25">
      <c r="B71" s="563"/>
      <c r="C71" s="571"/>
      <c r="D71" s="17" t="s">
        <v>27</v>
      </c>
      <c r="E71" s="4">
        <v>0</v>
      </c>
      <c r="F71" s="4"/>
      <c r="G71" s="5" t="s">
        <v>30</v>
      </c>
      <c r="H71" s="4"/>
    </row>
    <row r="72" spans="2:10" ht="31.5" x14ac:dyDescent="0.25">
      <c r="B72" s="563"/>
      <c r="C72" s="571"/>
      <c r="D72" s="17" t="s">
        <v>34</v>
      </c>
      <c r="E72" s="4">
        <v>0</v>
      </c>
      <c r="F72" s="4"/>
      <c r="G72" s="5" t="s">
        <v>30</v>
      </c>
      <c r="H72" s="4"/>
    </row>
    <row r="73" spans="2:10" x14ac:dyDescent="0.25">
      <c r="B73" s="564"/>
      <c r="C73" s="572"/>
      <c r="D73" s="21" t="s">
        <v>29</v>
      </c>
      <c r="E73" s="6">
        <f>E69+E70+E71+E72</f>
        <v>9659.7999999999993</v>
      </c>
      <c r="F73" s="6">
        <f>F69+F70+F71+F72</f>
        <v>9659.7999999999993</v>
      </c>
      <c r="G73" s="5">
        <f>G69</f>
        <v>1</v>
      </c>
      <c r="H73" s="4"/>
    </row>
    <row r="74" spans="2:10" ht="31.5" x14ac:dyDescent="0.25">
      <c r="B74" s="562" t="s">
        <v>51</v>
      </c>
      <c r="C74" s="478" t="s">
        <v>12</v>
      </c>
      <c r="D74" s="17" t="s">
        <v>26</v>
      </c>
      <c r="E74" s="4">
        <f>Лист2!I84/1000</f>
        <v>280</v>
      </c>
      <c r="F74" s="4">
        <f>Лист2!J84/1000</f>
        <v>280</v>
      </c>
      <c r="G74" s="19">
        <f>F74/E74</f>
        <v>1</v>
      </c>
      <c r="H74" s="4"/>
    </row>
    <row r="75" spans="2:10" x14ac:dyDescent="0.25">
      <c r="B75" s="563"/>
      <c r="C75" s="571"/>
      <c r="D75" s="17" t="s">
        <v>25</v>
      </c>
      <c r="E75" s="4">
        <v>0</v>
      </c>
      <c r="F75" s="4"/>
      <c r="G75" s="5" t="s">
        <v>30</v>
      </c>
      <c r="H75" s="4"/>
    </row>
    <row r="76" spans="2:10" x14ac:dyDescent="0.25">
      <c r="B76" s="563"/>
      <c r="C76" s="571"/>
      <c r="D76" s="17" t="s">
        <v>27</v>
      </c>
      <c r="E76" s="4">
        <v>0</v>
      </c>
      <c r="F76" s="4"/>
      <c r="G76" s="5" t="s">
        <v>30</v>
      </c>
      <c r="H76" s="4"/>
    </row>
    <row r="77" spans="2:10" ht="31.5" x14ac:dyDescent="0.25">
      <c r="B77" s="563"/>
      <c r="C77" s="571"/>
      <c r="D77" s="17" t="s">
        <v>34</v>
      </c>
      <c r="E77" s="4">
        <v>0</v>
      </c>
      <c r="F77" s="4"/>
      <c r="G77" s="5" t="s">
        <v>30</v>
      </c>
      <c r="H77" s="4"/>
    </row>
    <row r="78" spans="2:10" x14ac:dyDescent="0.25">
      <c r="B78" s="564"/>
      <c r="C78" s="572"/>
      <c r="D78" s="21" t="s">
        <v>29</v>
      </c>
      <c r="E78" s="6">
        <f>E74</f>
        <v>280</v>
      </c>
      <c r="F78" s="6">
        <f>F74</f>
        <v>280</v>
      </c>
      <c r="G78" s="5">
        <f>G74</f>
        <v>1</v>
      </c>
      <c r="H78" s="4"/>
    </row>
    <row r="79" spans="2:10" s="2" customFormat="1" ht="31.5" x14ac:dyDescent="0.25">
      <c r="B79" s="562" t="s">
        <v>52</v>
      </c>
      <c r="C79" s="478" t="s">
        <v>35</v>
      </c>
      <c r="D79" s="17" t="s">
        <v>26</v>
      </c>
      <c r="E79" s="4">
        <f>(Лист2!I116+Лист2!I124+Лист2!I133+Лист2!I145+Лист2!I154+Лист2!I163+Лист2!I171+Лист2!I178+Лист2!I184)/1000</f>
        <v>7714.9540500000012</v>
      </c>
      <c r="F79" s="4">
        <v>3418.6262999999999</v>
      </c>
      <c r="G79" s="19">
        <f>F79/E79</f>
        <v>0.44311687118862353</v>
      </c>
      <c r="H79" s="4"/>
      <c r="J79" s="3">
        <f>E79-F79</f>
        <v>4296.3277500000013</v>
      </c>
    </row>
    <row r="80" spans="2:10" s="2" customFormat="1" x14ac:dyDescent="0.25">
      <c r="B80" s="563"/>
      <c r="C80" s="571"/>
      <c r="D80" s="17" t="s">
        <v>25</v>
      </c>
      <c r="E80" s="4">
        <f>(Лист2!I117+Лист2!I125+Лист2!I134+Лист2!I146+Лист2!I155+Лист2!I164+Лист2!I172+Лист2!I179+Лист2!I185)/1000</f>
        <v>146583.5</v>
      </c>
      <c r="F80" s="4">
        <v>64953.9</v>
      </c>
      <c r="G80" s="19">
        <f>F80/E80</f>
        <v>0.44311876848349235</v>
      </c>
      <c r="H80" s="4"/>
    </row>
    <row r="81" spans="2:8" s="2" customFormat="1" x14ac:dyDescent="0.25">
      <c r="B81" s="563"/>
      <c r="C81" s="571"/>
      <c r="D81" s="17" t="s">
        <v>27</v>
      </c>
      <c r="E81" s="4">
        <v>0</v>
      </c>
      <c r="F81" s="4"/>
      <c r="G81" s="5" t="s">
        <v>30</v>
      </c>
      <c r="H81" s="4"/>
    </row>
    <row r="82" spans="2:8" s="2" customFormat="1" ht="31.5" x14ac:dyDescent="0.25">
      <c r="B82" s="563"/>
      <c r="C82" s="571"/>
      <c r="D82" s="17" t="s">
        <v>34</v>
      </c>
      <c r="E82" s="4"/>
      <c r="F82" s="4"/>
      <c r="G82" s="5"/>
      <c r="H82" s="4"/>
    </row>
    <row r="83" spans="2:8" s="2" customFormat="1" x14ac:dyDescent="0.25">
      <c r="B83" s="564"/>
      <c r="C83" s="572"/>
      <c r="D83" s="21" t="s">
        <v>29</v>
      </c>
      <c r="E83" s="6">
        <f>E79+E80</f>
        <v>154298.45405</v>
      </c>
      <c r="F83" s="6">
        <f>F79+F80</f>
        <v>68372.526299999998</v>
      </c>
      <c r="G83" s="5">
        <f>F83/E83</f>
        <v>0.44311867361836343</v>
      </c>
      <c r="H83" s="4"/>
    </row>
    <row r="84" spans="2:8" s="2" customFormat="1" ht="31.5" x14ac:dyDescent="0.25">
      <c r="B84" s="562" t="s">
        <v>53</v>
      </c>
      <c r="C84" s="478" t="s">
        <v>36</v>
      </c>
      <c r="D84" s="17" t="s">
        <v>26</v>
      </c>
      <c r="E84" s="4">
        <f>Лист2!I100/1000</f>
        <v>1161.33158</v>
      </c>
      <c r="F84" s="4">
        <f>Лист2!J100/1000</f>
        <v>1161.3315700000001</v>
      </c>
      <c r="G84" s="19">
        <f>F84/E84</f>
        <v>0.99999999138919482</v>
      </c>
      <c r="H84" s="4"/>
    </row>
    <row r="85" spans="2:8" s="2" customFormat="1" x14ac:dyDescent="0.25">
      <c r="B85" s="563"/>
      <c r="C85" s="571"/>
      <c r="D85" s="17" t="s">
        <v>25</v>
      </c>
      <c r="E85" s="4">
        <f>Лист2!I101/1000</f>
        <v>22065.3</v>
      </c>
      <c r="F85" s="4">
        <f>Лист2!J101/1000</f>
        <v>22065.3</v>
      </c>
      <c r="G85" s="19">
        <f>F85/E85</f>
        <v>1</v>
      </c>
      <c r="H85" s="4"/>
    </row>
    <row r="86" spans="2:8" s="2" customFormat="1" x14ac:dyDescent="0.25">
      <c r="B86" s="563"/>
      <c r="C86" s="571"/>
      <c r="D86" s="17" t="s">
        <v>27</v>
      </c>
      <c r="E86" s="4"/>
      <c r="F86" s="4"/>
      <c r="G86" s="19"/>
      <c r="H86" s="4"/>
    </row>
    <row r="87" spans="2:8" s="2" customFormat="1" ht="31.5" x14ac:dyDescent="0.25">
      <c r="B87" s="563"/>
      <c r="C87" s="571"/>
      <c r="D87" s="17" t="s">
        <v>34</v>
      </c>
      <c r="E87" s="4"/>
      <c r="F87" s="4"/>
      <c r="G87" s="19"/>
      <c r="H87" s="4"/>
    </row>
    <row r="88" spans="2:8" s="2" customFormat="1" x14ac:dyDescent="0.25">
      <c r="B88" s="564"/>
      <c r="C88" s="572"/>
      <c r="D88" s="21" t="s">
        <v>29</v>
      </c>
      <c r="E88" s="6">
        <f>SUM(E84:E87)</f>
        <v>23226.631580000001</v>
      </c>
      <c r="F88" s="6">
        <f>SUM(F84:F87)</f>
        <v>23226.631569999998</v>
      </c>
      <c r="G88" s="5">
        <f>F88/E88</f>
        <v>0.99999999956945962</v>
      </c>
      <c r="H88" s="4"/>
    </row>
    <row r="89" spans="2:8" s="2" customFormat="1" ht="31.5" x14ac:dyDescent="0.25">
      <c r="B89" s="562" t="s">
        <v>54</v>
      </c>
      <c r="C89" s="478" t="s">
        <v>37</v>
      </c>
      <c r="D89" s="17" t="s">
        <v>26</v>
      </c>
      <c r="E89" s="4">
        <f>Лист2!I92/1000</f>
        <v>1428.96316</v>
      </c>
      <c r="F89" s="4">
        <f>Лист2!J92/1000</f>
        <v>1428.96316</v>
      </c>
      <c r="G89" s="19">
        <f>F89/E89</f>
        <v>1</v>
      </c>
      <c r="H89" s="4"/>
    </row>
    <row r="90" spans="2:8" s="2" customFormat="1" x14ac:dyDescent="0.25">
      <c r="B90" s="563"/>
      <c r="C90" s="571"/>
      <c r="D90" s="17" t="s">
        <v>25</v>
      </c>
      <c r="E90" s="4">
        <f>Лист2!I93/1000</f>
        <v>27150.3</v>
      </c>
      <c r="F90" s="4">
        <f>Лист2!J93/1000</f>
        <v>27150.3</v>
      </c>
      <c r="G90" s="19">
        <f>F90/E90</f>
        <v>1</v>
      </c>
      <c r="H90" s="4"/>
    </row>
    <row r="91" spans="2:8" s="2" customFormat="1" x14ac:dyDescent="0.25">
      <c r="B91" s="563"/>
      <c r="C91" s="571"/>
      <c r="D91" s="17" t="s">
        <v>27</v>
      </c>
      <c r="E91" s="4">
        <v>0</v>
      </c>
      <c r="F91" s="4">
        <v>0</v>
      </c>
      <c r="G91" s="5"/>
      <c r="H91" s="4"/>
    </row>
    <row r="92" spans="2:8" s="2" customFormat="1" ht="31.5" x14ac:dyDescent="0.25">
      <c r="B92" s="563"/>
      <c r="C92" s="571"/>
      <c r="D92" s="21" t="s">
        <v>34</v>
      </c>
      <c r="E92" s="6"/>
      <c r="F92" s="6"/>
      <c r="G92" s="5"/>
      <c r="H92" s="4"/>
    </row>
    <row r="93" spans="2:8" s="2" customFormat="1" x14ac:dyDescent="0.25">
      <c r="B93" s="564"/>
      <c r="C93" s="572"/>
      <c r="D93" s="21" t="s">
        <v>29</v>
      </c>
      <c r="E93" s="6">
        <f>SUM(E89:E92)</f>
        <v>28579.263159999999</v>
      </c>
      <c r="F93" s="6">
        <f>SUM(F89:F92)</f>
        <v>28579.263159999999</v>
      </c>
      <c r="G93" s="5">
        <f>F93/E93</f>
        <v>1</v>
      </c>
      <c r="H93" s="4"/>
    </row>
    <row r="94" spans="2:8" s="2" customFormat="1" ht="31.5" x14ac:dyDescent="0.25">
      <c r="B94" s="562" t="s">
        <v>55</v>
      </c>
      <c r="C94" s="478" t="s">
        <v>38</v>
      </c>
      <c r="D94" s="17" t="s">
        <v>26</v>
      </c>
      <c r="E94" s="4">
        <f>Лист2!I108/1000</f>
        <v>429.55263000000002</v>
      </c>
      <c r="F94" s="4">
        <f>Лист2!J108/1000</f>
        <v>429.55263000000002</v>
      </c>
      <c r="G94" s="19">
        <f>F94/E94</f>
        <v>1</v>
      </c>
      <c r="H94" s="4"/>
    </row>
    <row r="95" spans="2:8" s="2" customFormat="1" x14ac:dyDescent="0.25">
      <c r="B95" s="563"/>
      <c r="C95" s="571"/>
      <c r="D95" s="17" t="s">
        <v>25</v>
      </c>
      <c r="E95" s="4">
        <f>Лист2!I109/1000</f>
        <v>8161.5</v>
      </c>
      <c r="F95" s="4">
        <f>Лист2!J109/1000</f>
        <v>8161.5</v>
      </c>
      <c r="G95" s="19">
        <f>F95/E95</f>
        <v>1</v>
      </c>
      <c r="H95" s="4"/>
    </row>
    <row r="96" spans="2:8" s="2" customFormat="1" x14ac:dyDescent="0.25">
      <c r="B96" s="563"/>
      <c r="C96" s="571"/>
      <c r="D96" s="17" t="s">
        <v>27</v>
      </c>
      <c r="E96" s="4">
        <v>0</v>
      </c>
      <c r="F96" s="4">
        <v>0</v>
      </c>
      <c r="G96" s="19" t="s">
        <v>30</v>
      </c>
      <c r="H96" s="4"/>
    </row>
    <row r="97" spans="2:8" s="2" customFormat="1" ht="31.5" x14ac:dyDescent="0.25">
      <c r="B97" s="563"/>
      <c r="C97" s="571"/>
      <c r="D97" s="17" t="s">
        <v>34</v>
      </c>
      <c r="E97" s="4">
        <v>0</v>
      </c>
      <c r="F97" s="4">
        <v>0</v>
      </c>
      <c r="G97" s="19" t="s">
        <v>30</v>
      </c>
      <c r="H97" s="4"/>
    </row>
    <row r="98" spans="2:8" s="2" customFormat="1" x14ac:dyDescent="0.25">
      <c r="B98" s="564"/>
      <c r="C98" s="572"/>
      <c r="D98" s="21" t="s">
        <v>29</v>
      </c>
      <c r="E98" s="6">
        <f>E94+E95</f>
        <v>8591.0526300000001</v>
      </c>
      <c r="F98" s="6">
        <f>F94+F95</f>
        <v>8591.0526300000001</v>
      </c>
      <c r="G98" s="5">
        <f>F98/E98</f>
        <v>1</v>
      </c>
      <c r="H98" s="4"/>
    </row>
    <row r="99" spans="2:8" ht="31.5" x14ac:dyDescent="0.25">
      <c r="B99" s="562" t="s">
        <v>56</v>
      </c>
      <c r="C99" s="576" t="s">
        <v>15</v>
      </c>
      <c r="D99" s="17" t="s">
        <v>26</v>
      </c>
      <c r="E99" s="4">
        <f>Лист2!I175</f>
        <v>49100989.479999997</v>
      </c>
      <c r="F99" s="4">
        <f>Лист2!J175</f>
        <v>49100989.479999997</v>
      </c>
      <c r="G99" s="23">
        <f>F99/E99</f>
        <v>1</v>
      </c>
      <c r="H99" s="4"/>
    </row>
    <row r="100" spans="2:8" x14ac:dyDescent="0.25">
      <c r="B100" s="563"/>
      <c r="C100" s="577"/>
      <c r="D100" s="17" t="s">
        <v>25</v>
      </c>
      <c r="E100" s="4">
        <v>0</v>
      </c>
      <c r="F100" s="4">
        <v>0</v>
      </c>
      <c r="G100" s="23" t="s">
        <v>30</v>
      </c>
      <c r="H100" s="4"/>
    </row>
    <row r="101" spans="2:8" x14ac:dyDescent="0.25">
      <c r="B101" s="563"/>
      <c r="C101" s="577"/>
      <c r="D101" s="17" t="s">
        <v>27</v>
      </c>
      <c r="E101" s="4">
        <v>0</v>
      </c>
      <c r="F101" s="4">
        <v>0</v>
      </c>
      <c r="G101" s="23" t="s">
        <v>30</v>
      </c>
      <c r="H101" s="4"/>
    </row>
    <row r="102" spans="2:8" ht="31.5" x14ac:dyDescent="0.25">
      <c r="B102" s="563"/>
      <c r="C102" s="577"/>
      <c r="D102" s="17" t="s">
        <v>28</v>
      </c>
      <c r="E102" s="4">
        <v>0</v>
      </c>
      <c r="F102" s="4">
        <v>0</v>
      </c>
      <c r="G102" s="23" t="s">
        <v>30</v>
      </c>
      <c r="H102" s="4"/>
    </row>
    <row r="103" spans="2:8" x14ac:dyDescent="0.25">
      <c r="B103" s="564"/>
      <c r="C103" s="578"/>
      <c r="D103" s="21" t="s">
        <v>29</v>
      </c>
      <c r="E103" s="6">
        <f>E99</f>
        <v>49100989.479999997</v>
      </c>
      <c r="F103" s="6">
        <f>F99</f>
        <v>49100989.479999997</v>
      </c>
      <c r="G103" s="22">
        <f>G99</f>
        <v>1</v>
      </c>
      <c r="H103" s="4"/>
    </row>
    <row r="104" spans="2:8" ht="31.5" x14ac:dyDescent="0.25">
      <c r="B104" s="562" t="s">
        <v>57</v>
      </c>
      <c r="C104" s="478" t="s">
        <v>14</v>
      </c>
      <c r="D104" s="17" t="s">
        <v>26</v>
      </c>
      <c r="E104" s="4">
        <f>Лист2!I176</f>
        <v>49100989.479999997</v>
      </c>
      <c r="F104" s="4">
        <f>Лист2!J176</f>
        <v>49100989.479999997</v>
      </c>
      <c r="G104" s="19">
        <f>F104/E104</f>
        <v>1</v>
      </c>
      <c r="H104" s="4"/>
    </row>
    <row r="105" spans="2:8" x14ac:dyDescent="0.25">
      <c r="B105" s="563"/>
      <c r="C105" s="571"/>
      <c r="D105" s="17" t="s">
        <v>25</v>
      </c>
      <c r="E105" s="4">
        <v>0</v>
      </c>
      <c r="F105" s="4">
        <v>0</v>
      </c>
      <c r="G105" s="19" t="s">
        <v>30</v>
      </c>
      <c r="H105" s="4"/>
    </row>
    <row r="106" spans="2:8" x14ac:dyDescent="0.25">
      <c r="B106" s="563"/>
      <c r="C106" s="571"/>
      <c r="D106" s="17" t="s">
        <v>27</v>
      </c>
      <c r="E106" s="4">
        <v>0</v>
      </c>
      <c r="F106" s="4">
        <v>0</v>
      </c>
      <c r="G106" s="19" t="s">
        <v>30</v>
      </c>
      <c r="H106" s="4"/>
    </row>
    <row r="107" spans="2:8" ht="31.5" x14ac:dyDescent="0.25">
      <c r="B107" s="563"/>
      <c r="C107" s="571"/>
      <c r="D107" s="17" t="s">
        <v>28</v>
      </c>
      <c r="E107" s="4">
        <v>0</v>
      </c>
      <c r="F107" s="4">
        <v>0</v>
      </c>
      <c r="G107" s="19" t="s">
        <v>30</v>
      </c>
      <c r="H107" s="4"/>
    </row>
    <row r="108" spans="2:8" x14ac:dyDescent="0.25">
      <c r="B108" s="564"/>
      <c r="C108" s="572"/>
      <c r="D108" s="17" t="s">
        <v>29</v>
      </c>
      <c r="E108" s="6">
        <f>E104</f>
        <v>49100989.479999997</v>
      </c>
      <c r="F108" s="6">
        <f>F104</f>
        <v>49100989.479999997</v>
      </c>
      <c r="G108" s="5">
        <f>G104</f>
        <v>1</v>
      </c>
      <c r="H108" s="4"/>
    </row>
    <row r="114" spans="6:6" x14ac:dyDescent="0.3">
      <c r="F114" s="24"/>
    </row>
  </sheetData>
  <sheetProtection algorithmName="SHA-512" hashValue="2mxwaJLEf9ANiA1ASLpz9USqEzGfXmqeuiery47AJ5oTx3iEqcrta1qhFOHpVZewtuHl91TVrV9lKPpRP2gcnw==" saltValue="mWDFrV7tngCT0Cs9pXagWw==" spinCount="100000" sheet="1" objects="1" scenarios="1" formatCells="0" formatColumns="0" formatRows="0" insertColumns="0" insertRows="0" insertHyperlinks="0" deleteColumns="0" deleteRows="0"/>
  <mergeCells count="48">
    <mergeCell ref="C94:C98"/>
    <mergeCell ref="C89:C93"/>
    <mergeCell ref="C84:C88"/>
    <mergeCell ref="B104:B108"/>
    <mergeCell ref="C104:C108"/>
    <mergeCell ref="B99:B103"/>
    <mergeCell ref="C99:C103"/>
    <mergeCell ref="B94:B98"/>
    <mergeCell ref="B89:B93"/>
    <mergeCell ref="B84:B88"/>
    <mergeCell ref="G6:G8"/>
    <mergeCell ref="C4:H4"/>
    <mergeCell ref="B79:B83"/>
    <mergeCell ref="H6:H8"/>
    <mergeCell ref="C34:C38"/>
    <mergeCell ref="C14:C18"/>
    <mergeCell ref="C19:C23"/>
    <mergeCell ref="C24:C28"/>
    <mergeCell ref="C6:C8"/>
    <mergeCell ref="C9:C13"/>
    <mergeCell ref="C29:C33"/>
    <mergeCell ref="C79:C83"/>
    <mergeCell ref="C74:C78"/>
    <mergeCell ref="C44:C48"/>
    <mergeCell ref="C39:C43"/>
    <mergeCell ref="B74:B78"/>
    <mergeCell ref="C69:C73"/>
    <mergeCell ref="B6:B8"/>
    <mergeCell ref="D6:D8"/>
    <mergeCell ref="E6:E8"/>
    <mergeCell ref="F6:F8"/>
    <mergeCell ref="B69:B73"/>
    <mergeCell ref="B29:B33"/>
    <mergeCell ref="C49:C53"/>
    <mergeCell ref="C54:C58"/>
    <mergeCell ref="C64:C68"/>
    <mergeCell ref="B49:B53"/>
    <mergeCell ref="B54:B58"/>
    <mergeCell ref="B59:B63"/>
    <mergeCell ref="B64:B68"/>
    <mergeCell ref="C59:C63"/>
    <mergeCell ref="B44:B48"/>
    <mergeCell ref="B39:B43"/>
    <mergeCell ref="B34:B38"/>
    <mergeCell ref="B24:B28"/>
    <mergeCell ref="B9:B13"/>
    <mergeCell ref="B14:B18"/>
    <mergeCell ref="B19:B23"/>
  </mergeCells>
  <phoneticPr fontId="10" type="noConversion"/>
  <pageMargins left="0.23622047244094491" right="0.23622047244094491" top="0.74803149606299213" bottom="0.74803149606299213" header="0.31496062992125984" footer="0.31496062992125984"/>
  <pageSetup paperSize="9" scale="68" orientation="landscape" r:id="rId1"/>
  <rowBreaks count="3" manualBreakCount="3">
    <brk id="28" min="1" max="7" man="1"/>
    <brk id="50" min="1" max="7" man="1"/>
    <brk id="73" min="1" max="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9"/>
  <sheetViews>
    <sheetView workbookViewId="0">
      <selection activeCell="I219" sqref="I219"/>
    </sheetView>
  </sheetViews>
  <sheetFormatPr defaultColWidth="9.140625" defaultRowHeight="15" outlineLevelRow="5" x14ac:dyDescent="0.25"/>
  <cols>
    <col min="1" max="1" width="50.7109375" style="344" customWidth="1"/>
    <col min="2" max="2" width="12.140625" style="344" customWidth="1"/>
    <col min="3" max="4" width="6.140625" style="344" customWidth="1"/>
    <col min="5" max="5" width="5.5703125" style="344" customWidth="1"/>
    <col min="6" max="6" width="6.7109375" style="344" hidden="1" customWidth="1"/>
    <col min="7" max="7" width="12.7109375" style="344" hidden="1" customWidth="1"/>
    <col min="8" max="8" width="16.7109375" style="344" hidden="1" customWidth="1"/>
    <col min="9" max="11" width="16.7109375" style="344" customWidth="1"/>
    <col min="12" max="13" width="9.140625" style="1"/>
    <col min="14" max="14" width="11.42578125" style="1" bestFit="1" customWidth="1"/>
    <col min="15" max="16384" width="9.140625" style="1"/>
  </cols>
  <sheetData>
    <row r="1" spans="1:12" ht="15.75" customHeight="1" x14ac:dyDescent="0.25">
      <c r="A1" s="583"/>
      <c r="B1" s="584"/>
      <c r="C1" s="584"/>
      <c r="D1" s="584"/>
      <c r="E1" s="584"/>
      <c r="F1" s="584"/>
      <c r="G1" s="584"/>
      <c r="H1" s="584"/>
      <c r="I1" s="584"/>
      <c r="J1" s="584"/>
      <c r="K1" s="584"/>
    </row>
    <row r="2" spans="1:12" ht="15.75" x14ac:dyDescent="0.25">
      <c r="A2" s="585" t="s">
        <v>61</v>
      </c>
      <c r="B2" s="586"/>
      <c r="C2" s="586"/>
      <c r="D2" s="586"/>
      <c r="E2" s="586"/>
      <c r="F2" s="586"/>
      <c r="G2" s="586"/>
      <c r="H2" s="586"/>
      <c r="I2" s="586"/>
      <c r="J2" s="586"/>
      <c r="K2" s="586"/>
    </row>
    <row r="3" spans="1:12" s="9" customFormat="1" ht="15.75" x14ac:dyDescent="0.25">
      <c r="A3" s="587" t="s">
        <v>514</v>
      </c>
      <c r="B3" s="588"/>
      <c r="C3" s="588"/>
      <c r="D3" s="588"/>
      <c r="E3" s="588"/>
      <c r="F3" s="588"/>
      <c r="G3" s="588"/>
      <c r="H3" s="588"/>
      <c r="I3" s="588"/>
      <c r="J3" s="588"/>
      <c r="K3" s="588"/>
      <c r="L3" s="8"/>
    </row>
    <row r="4" spans="1:12" s="9" customFormat="1" x14ac:dyDescent="0.25">
      <c r="A4" s="589"/>
      <c r="B4" s="590"/>
      <c r="C4" s="590"/>
      <c r="D4" s="590"/>
      <c r="E4" s="590"/>
      <c r="F4" s="590"/>
      <c r="G4" s="590"/>
      <c r="H4" s="590"/>
      <c r="I4" s="590"/>
      <c r="J4" s="590"/>
      <c r="K4" s="590"/>
      <c r="L4" s="10"/>
    </row>
    <row r="5" spans="1:12" s="9" customFormat="1" x14ac:dyDescent="0.25">
      <c r="A5" s="591" t="s">
        <v>515</v>
      </c>
      <c r="B5" s="592"/>
      <c r="C5" s="592"/>
      <c r="D5" s="592"/>
      <c r="E5" s="592"/>
      <c r="F5" s="592"/>
      <c r="G5" s="592"/>
      <c r="H5" s="592"/>
      <c r="I5" s="592"/>
      <c r="J5" s="592"/>
      <c r="K5" s="592"/>
      <c r="L5" s="10"/>
    </row>
    <row r="6" spans="1:12" x14ac:dyDescent="0.25">
      <c r="A6" s="579" t="s">
        <v>62</v>
      </c>
      <c r="B6" s="579" t="s">
        <v>63</v>
      </c>
      <c r="C6" s="580"/>
      <c r="D6" s="580"/>
      <c r="E6" s="580"/>
      <c r="F6" s="580"/>
      <c r="G6" s="580"/>
      <c r="H6" s="579" t="s">
        <v>64</v>
      </c>
      <c r="I6" s="579" t="s">
        <v>65</v>
      </c>
      <c r="J6" s="579" t="s">
        <v>66</v>
      </c>
      <c r="K6" s="579" t="s">
        <v>67</v>
      </c>
    </row>
    <row r="7" spans="1:12" s="12" customFormat="1" ht="25.5" collapsed="1" x14ac:dyDescent="0.25">
      <c r="A7" s="580"/>
      <c r="B7" s="345" t="s">
        <v>68</v>
      </c>
      <c r="C7" s="345" t="s">
        <v>69</v>
      </c>
      <c r="D7" s="345" t="s">
        <v>70</v>
      </c>
      <c r="E7" s="345" t="s">
        <v>71</v>
      </c>
      <c r="F7" s="345" t="s">
        <v>72</v>
      </c>
      <c r="G7" s="345" t="s">
        <v>73</v>
      </c>
      <c r="H7" s="580"/>
      <c r="I7" s="580"/>
      <c r="J7" s="580"/>
      <c r="K7" s="580"/>
      <c r="L7" s="11"/>
    </row>
    <row r="8" spans="1:12" s="12" customFormat="1" outlineLevel="1" x14ac:dyDescent="0.25">
      <c r="A8" s="346">
        <v>1</v>
      </c>
      <c r="B8" s="346">
        <v>2</v>
      </c>
      <c r="C8" s="346">
        <v>3</v>
      </c>
      <c r="D8" s="346">
        <v>4</v>
      </c>
      <c r="E8" s="346">
        <v>5</v>
      </c>
      <c r="F8" s="346">
        <v>6</v>
      </c>
      <c r="G8" s="346">
        <v>7</v>
      </c>
      <c r="H8" s="346">
        <v>8</v>
      </c>
      <c r="I8" s="346">
        <v>9</v>
      </c>
      <c r="J8" s="346">
        <v>10</v>
      </c>
      <c r="K8" s="346">
        <v>11</v>
      </c>
      <c r="L8" s="11"/>
    </row>
    <row r="9" spans="1:12" s="12" customFormat="1" ht="38.25" outlineLevel="2" x14ac:dyDescent="0.25">
      <c r="A9" s="347" t="s">
        <v>74</v>
      </c>
      <c r="B9" s="347" t="s">
        <v>75</v>
      </c>
      <c r="C9" s="347" t="s">
        <v>76</v>
      </c>
      <c r="D9" s="347" t="s">
        <v>76</v>
      </c>
      <c r="E9" s="347" t="s">
        <v>77</v>
      </c>
      <c r="F9" s="348"/>
      <c r="G9" s="348"/>
      <c r="H9" s="349">
        <v>1616242951.4200001</v>
      </c>
      <c r="I9" s="349">
        <v>1651230731.4200001</v>
      </c>
      <c r="J9" s="349">
        <v>1651230698.4100001</v>
      </c>
      <c r="K9" s="349">
        <f t="shared" ref="K9:K72" ca="1" si="0">INDIRECT("R[0]C[-1]", FALSE)/INDIRECT("R[0]C[-2]", FALSE)*100</f>
        <v>99.999998000885071</v>
      </c>
      <c r="L9" s="11"/>
    </row>
    <row r="10" spans="1:12" s="12" customFormat="1" ht="25.5" outlineLevel="3" x14ac:dyDescent="0.25">
      <c r="A10" s="350" t="s">
        <v>78</v>
      </c>
      <c r="B10" s="350" t="s">
        <v>79</v>
      </c>
      <c r="C10" s="350" t="s">
        <v>76</v>
      </c>
      <c r="D10" s="350" t="s">
        <v>76</v>
      </c>
      <c r="E10" s="350" t="s">
        <v>77</v>
      </c>
      <c r="F10" s="351"/>
      <c r="G10" s="351"/>
      <c r="H10" s="352">
        <v>196590400</v>
      </c>
      <c r="I10" s="352">
        <v>197808360</v>
      </c>
      <c r="J10" s="352">
        <v>197808360</v>
      </c>
      <c r="K10" s="352">
        <f t="shared" ca="1" si="0"/>
        <v>100</v>
      </c>
      <c r="L10" s="11"/>
    </row>
    <row r="11" spans="1:12" s="12" customFormat="1" ht="25.5" outlineLevel="4" x14ac:dyDescent="0.25">
      <c r="A11" s="350" t="s">
        <v>80</v>
      </c>
      <c r="B11" s="350" t="s">
        <v>81</v>
      </c>
      <c r="C11" s="350" t="s">
        <v>76</v>
      </c>
      <c r="D11" s="350" t="s">
        <v>76</v>
      </c>
      <c r="E11" s="350" t="s">
        <v>77</v>
      </c>
      <c r="F11" s="351"/>
      <c r="G11" s="351"/>
      <c r="H11" s="352">
        <v>49493200</v>
      </c>
      <c r="I11" s="352">
        <v>50718200</v>
      </c>
      <c r="J11" s="352">
        <v>50718200</v>
      </c>
      <c r="K11" s="352">
        <f t="shared" ca="1" si="0"/>
        <v>100</v>
      </c>
      <c r="L11" s="11"/>
    </row>
    <row r="12" spans="1:12" s="12" customFormat="1" ht="38.25" outlineLevel="5" x14ac:dyDescent="0.25">
      <c r="A12" s="350" t="s">
        <v>82</v>
      </c>
      <c r="B12" s="350" t="s">
        <v>81</v>
      </c>
      <c r="C12" s="350" t="s">
        <v>76</v>
      </c>
      <c r="D12" s="350" t="s">
        <v>76</v>
      </c>
      <c r="E12" s="350" t="s">
        <v>83</v>
      </c>
      <c r="F12" s="351"/>
      <c r="G12" s="351"/>
      <c r="H12" s="352">
        <v>49493200</v>
      </c>
      <c r="I12" s="352">
        <v>50718200</v>
      </c>
      <c r="J12" s="352">
        <v>50718200</v>
      </c>
      <c r="K12" s="352">
        <f t="shared" ca="1" si="0"/>
        <v>100</v>
      </c>
      <c r="L12" s="13"/>
    </row>
    <row r="13" spans="1:12" s="12" customFormat="1" outlineLevel="2" x14ac:dyDescent="0.25">
      <c r="A13" s="350" t="s">
        <v>84</v>
      </c>
      <c r="B13" s="350" t="s">
        <v>81</v>
      </c>
      <c r="C13" s="350" t="s">
        <v>85</v>
      </c>
      <c r="D13" s="350" t="s">
        <v>86</v>
      </c>
      <c r="E13" s="350" t="s">
        <v>83</v>
      </c>
      <c r="F13" s="351"/>
      <c r="G13" s="351"/>
      <c r="H13" s="353">
        <v>49493200</v>
      </c>
      <c r="I13" s="353">
        <v>49493200</v>
      </c>
      <c r="J13" s="353">
        <v>49493200</v>
      </c>
      <c r="K13" s="353">
        <f t="shared" ca="1" si="0"/>
        <v>100</v>
      </c>
      <c r="L13" s="11"/>
    </row>
    <row r="14" spans="1:12" s="12" customFormat="1" outlineLevel="3" x14ac:dyDescent="0.25">
      <c r="A14" s="350" t="s">
        <v>87</v>
      </c>
      <c r="B14" s="350" t="s">
        <v>81</v>
      </c>
      <c r="C14" s="350" t="s">
        <v>85</v>
      </c>
      <c r="D14" s="350" t="s">
        <v>86</v>
      </c>
      <c r="E14" s="350" t="s">
        <v>83</v>
      </c>
      <c r="F14" s="351"/>
      <c r="G14" s="351"/>
      <c r="H14" s="353">
        <v>49493200</v>
      </c>
      <c r="I14" s="353">
        <v>49493200</v>
      </c>
      <c r="J14" s="353">
        <v>49493200</v>
      </c>
      <c r="K14" s="353">
        <f t="shared" ca="1" si="0"/>
        <v>100</v>
      </c>
      <c r="L14" s="11"/>
    </row>
    <row r="15" spans="1:12" s="12" customFormat="1" outlineLevel="4" x14ac:dyDescent="0.25">
      <c r="A15" s="350" t="s">
        <v>84</v>
      </c>
      <c r="B15" s="350" t="s">
        <v>81</v>
      </c>
      <c r="C15" s="350" t="s">
        <v>85</v>
      </c>
      <c r="D15" s="350" t="s">
        <v>86</v>
      </c>
      <c r="E15" s="350" t="s">
        <v>83</v>
      </c>
      <c r="F15" s="351"/>
      <c r="G15" s="351"/>
      <c r="H15" s="353">
        <v>0</v>
      </c>
      <c r="I15" s="353">
        <v>1225000</v>
      </c>
      <c r="J15" s="353">
        <v>1225000</v>
      </c>
      <c r="K15" s="353">
        <f t="shared" ca="1" si="0"/>
        <v>100</v>
      </c>
      <c r="L15" s="11"/>
    </row>
    <row r="16" spans="1:12" s="12" customFormat="1" outlineLevel="5" x14ac:dyDescent="0.25">
      <c r="A16" s="350" t="s">
        <v>87</v>
      </c>
      <c r="B16" s="350" t="s">
        <v>81</v>
      </c>
      <c r="C16" s="350" t="s">
        <v>85</v>
      </c>
      <c r="D16" s="350" t="s">
        <v>86</v>
      </c>
      <c r="E16" s="350" t="s">
        <v>83</v>
      </c>
      <c r="F16" s="351"/>
      <c r="G16" s="351"/>
      <c r="H16" s="353">
        <v>0</v>
      </c>
      <c r="I16" s="353">
        <v>1225000</v>
      </c>
      <c r="J16" s="353">
        <v>1225000</v>
      </c>
      <c r="K16" s="353">
        <f t="shared" ca="1" si="0"/>
        <v>100</v>
      </c>
      <c r="L16" s="13"/>
    </row>
    <row r="17" spans="1:12" s="12" customFormat="1" ht="25.5" outlineLevel="4" x14ac:dyDescent="0.25">
      <c r="A17" s="350" t="s">
        <v>80</v>
      </c>
      <c r="B17" s="350" t="s">
        <v>88</v>
      </c>
      <c r="C17" s="350" t="s">
        <v>76</v>
      </c>
      <c r="D17" s="350" t="s">
        <v>76</v>
      </c>
      <c r="E17" s="350" t="s">
        <v>77</v>
      </c>
      <c r="F17" s="351"/>
      <c r="G17" s="351"/>
      <c r="H17" s="352">
        <v>141873100</v>
      </c>
      <c r="I17" s="352">
        <v>141866060</v>
      </c>
      <c r="J17" s="352">
        <v>141866060</v>
      </c>
      <c r="K17" s="352">
        <f t="shared" ca="1" si="0"/>
        <v>100</v>
      </c>
      <c r="L17" s="11"/>
    </row>
    <row r="18" spans="1:12" s="12" customFormat="1" ht="38.25" outlineLevel="5" x14ac:dyDescent="0.25">
      <c r="A18" s="350" t="s">
        <v>82</v>
      </c>
      <c r="B18" s="350" t="s">
        <v>88</v>
      </c>
      <c r="C18" s="350" t="s">
        <v>76</v>
      </c>
      <c r="D18" s="350" t="s">
        <v>76</v>
      </c>
      <c r="E18" s="350" t="s">
        <v>83</v>
      </c>
      <c r="F18" s="351"/>
      <c r="G18" s="351"/>
      <c r="H18" s="352">
        <v>141873100</v>
      </c>
      <c r="I18" s="352">
        <v>141866060</v>
      </c>
      <c r="J18" s="352">
        <v>141866060</v>
      </c>
      <c r="K18" s="352">
        <f t="shared" ca="1" si="0"/>
        <v>100</v>
      </c>
      <c r="L18" s="13"/>
    </row>
    <row r="19" spans="1:12" s="12" customFormat="1" outlineLevel="4" x14ac:dyDescent="0.25">
      <c r="A19" s="350" t="s">
        <v>84</v>
      </c>
      <c r="B19" s="350" t="s">
        <v>88</v>
      </c>
      <c r="C19" s="350" t="s">
        <v>85</v>
      </c>
      <c r="D19" s="350" t="s">
        <v>89</v>
      </c>
      <c r="E19" s="350" t="s">
        <v>83</v>
      </c>
      <c r="F19" s="351"/>
      <c r="G19" s="351"/>
      <c r="H19" s="353">
        <v>135955100</v>
      </c>
      <c r="I19" s="353">
        <v>135948060</v>
      </c>
      <c r="J19" s="353">
        <v>135948060</v>
      </c>
      <c r="K19" s="353">
        <f t="shared" ca="1" si="0"/>
        <v>100</v>
      </c>
      <c r="L19" s="11"/>
    </row>
    <row r="20" spans="1:12" s="12" customFormat="1" outlineLevel="5" x14ac:dyDescent="0.25">
      <c r="A20" s="350" t="s">
        <v>87</v>
      </c>
      <c r="B20" s="350" t="s">
        <v>88</v>
      </c>
      <c r="C20" s="350" t="s">
        <v>85</v>
      </c>
      <c r="D20" s="350" t="s">
        <v>89</v>
      </c>
      <c r="E20" s="350" t="s">
        <v>83</v>
      </c>
      <c r="F20" s="351"/>
      <c r="G20" s="351"/>
      <c r="H20" s="353">
        <v>135955100</v>
      </c>
      <c r="I20" s="353">
        <v>135948060</v>
      </c>
      <c r="J20" s="353">
        <v>135948060</v>
      </c>
      <c r="K20" s="353">
        <f t="shared" ca="1" si="0"/>
        <v>100</v>
      </c>
      <c r="L20" s="13"/>
    </row>
    <row r="21" spans="1:12" s="12" customFormat="1" outlineLevel="2" x14ac:dyDescent="0.25">
      <c r="A21" s="350" t="s">
        <v>84</v>
      </c>
      <c r="B21" s="350" t="s">
        <v>88</v>
      </c>
      <c r="C21" s="350" t="s">
        <v>85</v>
      </c>
      <c r="D21" s="350" t="s">
        <v>89</v>
      </c>
      <c r="E21" s="350" t="s">
        <v>83</v>
      </c>
      <c r="F21" s="351"/>
      <c r="G21" s="351"/>
      <c r="H21" s="353">
        <v>5918000</v>
      </c>
      <c r="I21" s="353">
        <v>5918000</v>
      </c>
      <c r="J21" s="353">
        <v>5918000</v>
      </c>
      <c r="K21" s="353">
        <f t="shared" ca="1" si="0"/>
        <v>100</v>
      </c>
      <c r="L21" s="11"/>
    </row>
    <row r="22" spans="1:12" s="12" customFormat="1" outlineLevel="3" x14ac:dyDescent="0.25">
      <c r="A22" s="350" t="s">
        <v>87</v>
      </c>
      <c r="B22" s="350" t="s">
        <v>88</v>
      </c>
      <c r="C22" s="350" t="s">
        <v>85</v>
      </c>
      <c r="D22" s="350" t="s">
        <v>89</v>
      </c>
      <c r="E22" s="350" t="s">
        <v>83</v>
      </c>
      <c r="F22" s="351"/>
      <c r="G22" s="351"/>
      <c r="H22" s="353">
        <v>5918000</v>
      </c>
      <c r="I22" s="353">
        <v>5918000</v>
      </c>
      <c r="J22" s="353">
        <v>5918000</v>
      </c>
      <c r="K22" s="353">
        <f t="shared" ca="1" si="0"/>
        <v>100</v>
      </c>
      <c r="L22" s="11"/>
    </row>
    <row r="23" spans="1:12" s="12" customFormat="1" ht="25.5" outlineLevel="4" x14ac:dyDescent="0.25">
      <c r="A23" s="350" t="s">
        <v>80</v>
      </c>
      <c r="B23" s="350" t="s">
        <v>90</v>
      </c>
      <c r="C23" s="350" t="s">
        <v>76</v>
      </c>
      <c r="D23" s="350" t="s">
        <v>76</v>
      </c>
      <c r="E23" s="350" t="s">
        <v>77</v>
      </c>
      <c r="F23" s="351"/>
      <c r="G23" s="351"/>
      <c r="H23" s="352">
        <v>5224100</v>
      </c>
      <c r="I23" s="352">
        <v>5224100</v>
      </c>
      <c r="J23" s="352">
        <v>5224100</v>
      </c>
      <c r="K23" s="352">
        <f t="shared" ca="1" si="0"/>
        <v>100</v>
      </c>
      <c r="L23" s="11"/>
    </row>
    <row r="24" spans="1:12" s="12" customFormat="1" ht="38.25" outlineLevel="5" x14ac:dyDescent="0.25">
      <c r="A24" s="350" t="s">
        <v>82</v>
      </c>
      <c r="B24" s="350" t="s">
        <v>90</v>
      </c>
      <c r="C24" s="350" t="s">
        <v>76</v>
      </c>
      <c r="D24" s="350" t="s">
        <v>76</v>
      </c>
      <c r="E24" s="350" t="s">
        <v>83</v>
      </c>
      <c r="F24" s="351"/>
      <c r="G24" s="351"/>
      <c r="H24" s="352">
        <v>5224100</v>
      </c>
      <c r="I24" s="352">
        <v>5224100</v>
      </c>
      <c r="J24" s="352">
        <v>5224100</v>
      </c>
      <c r="K24" s="352">
        <f t="shared" ca="1" si="0"/>
        <v>100</v>
      </c>
      <c r="L24" s="13"/>
    </row>
    <row r="25" spans="1:12" s="12" customFormat="1" outlineLevel="4" x14ac:dyDescent="0.25">
      <c r="A25" s="350" t="s">
        <v>84</v>
      </c>
      <c r="B25" s="350" t="s">
        <v>90</v>
      </c>
      <c r="C25" s="350" t="s">
        <v>85</v>
      </c>
      <c r="D25" s="350" t="s">
        <v>91</v>
      </c>
      <c r="E25" s="350" t="s">
        <v>83</v>
      </c>
      <c r="F25" s="351"/>
      <c r="G25" s="351"/>
      <c r="H25" s="353">
        <v>5224100</v>
      </c>
      <c r="I25" s="353">
        <v>5224100</v>
      </c>
      <c r="J25" s="353">
        <v>5224100</v>
      </c>
      <c r="K25" s="353">
        <f t="shared" ca="1" si="0"/>
        <v>100</v>
      </c>
      <c r="L25" s="11"/>
    </row>
    <row r="26" spans="1:12" s="12" customFormat="1" outlineLevel="5" x14ac:dyDescent="0.25">
      <c r="A26" s="350" t="s">
        <v>87</v>
      </c>
      <c r="B26" s="350" t="s">
        <v>90</v>
      </c>
      <c r="C26" s="350" t="s">
        <v>85</v>
      </c>
      <c r="D26" s="350" t="s">
        <v>91</v>
      </c>
      <c r="E26" s="350" t="s">
        <v>83</v>
      </c>
      <c r="F26" s="351"/>
      <c r="G26" s="351"/>
      <c r="H26" s="353">
        <v>5224100</v>
      </c>
      <c r="I26" s="353">
        <v>5224100</v>
      </c>
      <c r="J26" s="353">
        <v>5224100</v>
      </c>
      <c r="K26" s="353">
        <f t="shared" ca="1" si="0"/>
        <v>100</v>
      </c>
      <c r="L26" s="13"/>
    </row>
    <row r="27" spans="1:12" s="12" customFormat="1" ht="63.75" outlineLevel="1" x14ac:dyDescent="0.25">
      <c r="A27" s="350" t="s">
        <v>516</v>
      </c>
      <c r="B27" s="350" t="s">
        <v>476</v>
      </c>
      <c r="C27" s="350" t="s">
        <v>76</v>
      </c>
      <c r="D27" s="350" t="s">
        <v>76</v>
      </c>
      <c r="E27" s="350" t="s">
        <v>77</v>
      </c>
      <c r="F27" s="351"/>
      <c r="G27" s="351"/>
      <c r="H27" s="352">
        <v>0</v>
      </c>
      <c r="I27" s="352">
        <v>0</v>
      </c>
      <c r="J27" s="352">
        <v>0</v>
      </c>
      <c r="K27" s="352" t="e">
        <f t="shared" ca="1" si="0"/>
        <v>#DIV/0!</v>
      </c>
      <c r="L27" s="11"/>
    </row>
    <row r="28" spans="1:12" s="12" customFormat="1" ht="38.25" outlineLevel="2" x14ac:dyDescent="0.25">
      <c r="A28" s="350" t="s">
        <v>82</v>
      </c>
      <c r="B28" s="350" t="s">
        <v>476</v>
      </c>
      <c r="C28" s="350" t="s">
        <v>76</v>
      </c>
      <c r="D28" s="350" t="s">
        <v>76</v>
      </c>
      <c r="E28" s="350" t="s">
        <v>83</v>
      </c>
      <c r="F28" s="351"/>
      <c r="G28" s="351"/>
      <c r="H28" s="352">
        <v>0</v>
      </c>
      <c r="I28" s="352">
        <v>0</v>
      </c>
      <c r="J28" s="352">
        <v>0</v>
      </c>
      <c r="K28" s="352" t="e">
        <f t="shared" ca="1" si="0"/>
        <v>#DIV/0!</v>
      </c>
      <c r="L28" s="11"/>
    </row>
    <row r="29" spans="1:12" s="12" customFormat="1" ht="25.5" outlineLevel="3" x14ac:dyDescent="0.25">
      <c r="A29" s="350" t="s">
        <v>84</v>
      </c>
      <c r="B29" s="350" t="s">
        <v>476</v>
      </c>
      <c r="C29" s="350" t="s">
        <v>85</v>
      </c>
      <c r="D29" s="350" t="s">
        <v>86</v>
      </c>
      <c r="E29" s="350" t="s">
        <v>83</v>
      </c>
      <c r="F29" s="351"/>
      <c r="G29" s="350" t="s">
        <v>111</v>
      </c>
      <c r="H29" s="353">
        <v>0</v>
      </c>
      <c r="I29" s="353">
        <v>0</v>
      </c>
      <c r="J29" s="353">
        <v>0</v>
      </c>
      <c r="K29" s="353" t="e">
        <f t="shared" ca="1" si="0"/>
        <v>#DIV/0!</v>
      </c>
      <c r="L29" s="11"/>
    </row>
    <row r="30" spans="1:12" s="12" customFormat="1" ht="25.5" outlineLevel="4" x14ac:dyDescent="0.25">
      <c r="A30" s="350" t="s">
        <v>87</v>
      </c>
      <c r="B30" s="350" t="s">
        <v>476</v>
      </c>
      <c r="C30" s="350" t="s">
        <v>85</v>
      </c>
      <c r="D30" s="350" t="s">
        <v>86</v>
      </c>
      <c r="E30" s="350" t="s">
        <v>83</v>
      </c>
      <c r="F30" s="351"/>
      <c r="G30" s="350" t="s">
        <v>111</v>
      </c>
      <c r="H30" s="353">
        <v>0</v>
      </c>
      <c r="I30" s="353">
        <v>0</v>
      </c>
      <c r="J30" s="353">
        <v>0</v>
      </c>
      <c r="K30" s="353" t="e">
        <f t="shared" ca="1" si="0"/>
        <v>#DIV/0!</v>
      </c>
      <c r="L30" s="11"/>
    </row>
    <row r="31" spans="1:12" s="12" customFormat="1" ht="25.5" outlineLevel="5" x14ac:dyDescent="0.25">
      <c r="A31" s="350" t="s">
        <v>84</v>
      </c>
      <c r="B31" s="350" t="s">
        <v>476</v>
      </c>
      <c r="C31" s="350" t="s">
        <v>85</v>
      </c>
      <c r="D31" s="350" t="s">
        <v>86</v>
      </c>
      <c r="E31" s="350" t="s">
        <v>83</v>
      </c>
      <c r="F31" s="351"/>
      <c r="G31" s="350" t="s">
        <v>112</v>
      </c>
      <c r="H31" s="353">
        <v>0</v>
      </c>
      <c r="I31" s="353">
        <v>0</v>
      </c>
      <c r="J31" s="353">
        <v>0</v>
      </c>
      <c r="K31" s="353" t="e">
        <f t="shared" ca="1" si="0"/>
        <v>#DIV/0!</v>
      </c>
      <c r="L31" s="13"/>
    </row>
    <row r="32" spans="1:12" s="12" customFormat="1" ht="25.5" outlineLevel="2" x14ac:dyDescent="0.25">
      <c r="A32" s="350" t="s">
        <v>87</v>
      </c>
      <c r="B32" s="350" t="s">
        <v>476</v>
      </c>
      <c r="C32" s="350" t="s">
        <v>85</v>
      </c>
      <c r="D32" s="350" t="s">
        <v>86</v>
      </c>
      <c r="E32" s="350" t="s">
        <v>83</v>
      </c>
      <c r="F32" s="351"/>
      <c r="G32" s="350" t="s">
        <v>112</v>
      </c>
      <c r="H32" s="353">
        <v>0</v>
      </c>
      <c r="I32" s="353">
        <v>0</v>
      </c>
      <c r="J32" s="353">
        <v>0</v>
      </c>
      <c r="K32" s="353" t="e">
        <f t="shared" ca="1" si="0"/>
        <v>#DIV/0!</v>
      </c>
      <c r="L32" s="11"/>
    </row>
    <row r="33" spans="1:12" s="12" customFormat="1" outlineLevel="3" x14ac:dyDescent="0.25">
      <c r="A33" s="350" t="s">
        <v>92</v>
      </c>
      <c r="B33" s="350" t="s">
        <v>93</v>
      </c>
      <c r="C33" s="350" t="s">
        <v>76</v>
      </c>
      <c r="D33" s="350" t="s">
        <v>76</v>
      </c>
      <c r="E33" s="350" t="s">
        <v>77</v>
      </c>
      <c r="F33" s="351"/>
      <c r="G33" s="351"/>
      <c r="H33" s="352">
        <v>1392640851.4200001</v>
      </c>
      <c r="I33" s="352">
        <v>1424222571.4200001</v>
      </c>
      <c r="J33" s="352">
        <v>1424222538.4100001</v>
      </c>
      <c r="K33" s="352">
        <f t="shared" ca="1" si="0"/>
        <v>99.999997682244285</v>
      </c>
      <c r="L33" s="11"/>
    </row>
    <row r="34" spans="1:12" s="12" customFormat="1" ht="25.5" outlineLevel="4" x14ac:dyDescent="0.25">
      <c r="A34" s="350" t="s">
        <v>94</v>
      </c>
      <c r="B34" s="350" t="s">
        <v>95</v>
      </c>
      <c r="C34" s="350" t="s">
        <v>76</v>
      </c>
      <c r="D34" s="350" t="s">
        <v>76</v>
      </c>
      <c r="E34" s="350" t="s">
        <v>77</v>
      </c>
      <c r="F34" s="351"/>
      <c r="G34" s="351"/>
      <c r="H34" s="352">
        <v>12014300</v>
      </c>
      <c r="I34" s="352">
        <v>19014300</v>
      </c>
      <c r="J34" s="352">
        <v>19014300</v>
      </c>
      <c r="K34" s="352">
        <f t="shared" ca="1" si="0"/>
        <v>100</v>
      </c>
      <c r="L34" s="11"/>
    </row>
    <row r="35" spans="1:12" s="12" customFormat="1" ht="38.25" outlineLevel="5" x14ac:dyDescent="0.25">
      <c r="A35" s="350" t="s">
        <v>82</v>
      </c>
      <c r="B35" s="350" t="s">
        <v>95</v>
      </c>
      <c r="C35" s="350" t="s">
        <v>76</v>
      </c>
      <c r="D35" s="350" t="s">
        <v>76</v>
      </c>
      <c r="E35" s="350" t="s">
        <v>83</v>
      </c>
      <c r="F35" s="351"/>
      <c r="G35" s="351"/>
      <c r="H35" s="352">
        <v>12014300</v>
      </c>
      <c r="I35" s="352">
        <v>19014300</v>
      </c>
      <c r="J35" s="352">
        <v>19014300</v>
      </c>
      <c r="K35" s="352">
        <f t="shared" ca="1" si="0"/>
        <v>100</v>
      </c>
      <c r="L35" s="13"/>
    </row>
    <row r="36" spans="1:12" s="12" customFormat="1" outlineLevel="4" x14ac:dyDescent="0.25">
      <c r="A36" s="350" t="s">
        <v>84</v>
      </c>
      <c r="B36" s="350" t="s">
        <v>95</v>
      </c>
      <c r="C36" s="350" t="s">
        <v>96</v>
      </c>
      <c r="D36" s="350" t="s">
        <v>97</v>
      </c>
      <c r="E36" s="350" t="s">
        <v>83</v>
      </c>
      <c r="F36" s="351"/>
      <c r="G36" s="351"/>
      <c r="H36" s="353">
        <v>12014300</v>
      </c>
      <c r="I36" s="353">
        <v>19014300</v>
      </c>
      <c r="J36" s="353">
        <v>19014300</v>
      </c>
      <c r="K36" s="353">
        <f t="shared" ca="1" si="0"/>
        <v>100</v>
      </c>
      <c r="L36" s="11"/>
    </row>
    <row r="37" spans="1:12" s="12" customFormat="1" outlineLevel="5" x14ac:dyDescent="0.25">
      <c r="A37" s="350" t="s">
        <v>87</v>
      </c>
      <c r="B37" s="350" t="s">
        <v>95</v>
      </c>
      <c r="C37" s="350" t="s">
        <v>96</v>
      </c>
      <c r="D37" s="350" t="s">
        <v>97</v>
      </c>
      <c r="E37" s="350" t="s">
        <v>83</v>
      </c>
      <c r="F37" s="351"/>
      <c r="G37" s="351"/>
      <c r="H37" s="353">
        <v>12014300</v>
      </c>
      <c r="I37" s="353">
        <v>19014300</v>
      </c>
      <c r="J37" s="353">
        <v>19014300</v>
      </c>
      <c r="K37" s="353">
        <f t="shared" ca="1" si="0"/>
        <v>100</v>
      </c>
      <c r="L37" s="13"/>
    </row>
    <row r="38" spans="1:12" s="12" customFormat="1" ht="25.5" outlineLevel="2" x14ac:dyDescent="0.25">
      <c r="A38" s="350" t="s">
        <v>94</v>
      </c>
      <c r="B38" s="350" t="s">
        <v>98</v>
      </c>
      <c r="C38" s="350" t="s">
        <v>76</v>
      </c>
      <c r="D38" s="350" t="s">
        <v>76</v>
      </c>
      <c r="E38" s="350" t="s">
        <v>77</v>
      </c>
      <c r="F38" s="351"/>
      <c r="G38" s="351"/>
      <c r="H38" s="352">
        <v>56499500</v>
      </c>
      <c r="I38" s="352">
        <v>56499500</v>
      </c>
      <c r="J38" s="352">
        <v>56499500</v>
      </c>
      <c r="K38" s="352">
        <f t="shared" ca="1" si="0"/>
        <v>100</v>
      </c>
      <c r="L38" s="11"/>
    </row>
    <row r="39" spans="1:12" s="12" customFormat="1" ht="38.25" outlineLevel="3" x14ac:dyDescent="0.25">
      <c r="A39" s="350" t="s">
        <v>82</v>
      </c>
      <c r="B39" s="350" t="s">
        <v>98</v>
      </c>
      <c r="C39" s="350" t="s">
        <v>76</v>
      </c>
      <c r="D39" s="350" t="s">
        <v>76</v>
      </c>
      <c r="E39" s="350" t="s">
        <v>83</v>
      </c>
      <c r="F39" s="351"/>
      <c r="G39" s="351"/>
      <c r="H39" s="352">
        <v>56499500</v>
      </c>
      <c r="I39" s="352">
        <v>56499500</v>
      </c>
      <c r="J39" s="352">
        <v>56499500</v>
      </c>
      <c r="K39" s="352">
        <f t="shared" ca="1" si="0"/>
        <v>100</v>
      </c>
      <c r="L39" s="11"/>
    </row>
    <row r="40" spans="1:12" s="12" customFormat="1" outlineLevel="4" x14ac:dyDescent="0.25">
      <c r="A40" s="350" t="s">
        <v>84</v>
      </c>
      <c r="B40" s="350" t="s">
        <v>98</v>
      </c>
      <c r="C40" s="350" t="s">
        <v>96</v>
      </c>
      <c r="D40" s="350" t="s">
        <v>97</v>
      </c>
      <c r="E40" s="350" t="s">
        <v>83</v>
      </c>
      <c r="F40" s="351"/>
      <c r="G40" s="351"/>
      <c r="H40" s="353">
        <v>48232600</v>
      </c>
      <c r="I40" s="353">
        <v>48232600</v>
      </c>
      <c r="J40" s="353">
        <v>48232600</v>
      </c>
      <c r="K40" s="353">
        <f t="shared" ca="1" si="0"/>
        <v>100</v>
      </c>
      <c r="L40" s="11"/>
    </row>
    <row r="41" spans="1:12" s="12" customFormat="1" outlineLevel="5" x14ac:dyDescent="0.25">
      <c r="A41" s="350" t="s">
        <v>87</v>
      </c>
      <c r="B41" s="350" t="s">
        <v>98</v>
      </c>
      <c r="C41" s="350" t="s">
        <v>96</v>
      </c>
      <c r="D41" s="350" t="s">
        <v>97</v>
      </c>
      <c r="E41" s="350" t="s">
        <v>83</v>
      </c>
      <c r="F41" s="351"/>
      <c r="G41" s="351"/>
      <c r="H41" s="353">
        <v>48232600</v>
      </c>
      <c r="I41" s="353">
        <v>48232600</v>
      </c>
      <c r="J41" s="353">
        <v>48232600</v>
      </c>
      <c r="K41" s="353">
        <f t="shared" ca="1" si="0"/>
        <v>100</v>
      </c>
      <c r="L41" s="13"/>
    </row>
    <row r="42" spans="1:12" s="12" customFormat="1" outlineLevel="2" x14ac:dyDescent="0.25">
      <c r="A42" s="350" t="s">
        <v>84</v>
      </c>
      <c r="B42" s="350" t="s">
        <v>98</v>
      </c>
      <c r="C42" s="350" t="s">
        <v>96</v>
      </c>
      <c r="D42" s="350" t="s">
        <v>97</v>
      </c>
      <c r="E42" s="350" t="s">
        <v>83</v>
      </c>
      <c r="F42" s="351"/>
      <c r="G42" s="351"/>
      <c r="H42" s="353">
        <v>0</v>
      </c>
      <c r="I42" s="353">
        <v>1000000</v>
      </c>
      <c r="J42" s="353">
        <v>1000000</v>
      </c>
      <c r="K42" s="353">
        <f t="shared" ca="1" si="0"/>
        <v>100</v>
      </c>
      <c r="L42" s="11"/>
    </row>
    <row r="43" spans="1:12" s="12" customFormat="1" outlineLevel="3" x14ac:dyDescent="0.25">
      <c r="A43" s="350" t="s">
        <v>87</v>
      </c>
      <c r="B43" s="350" t="s">
        <v>98</v>
      </c>
      <c r="C43" s="350" t="s">
        <v>96</v>
      </c>
      <c r="D43" s="350" t="s">
        <v>97</v>
      </c>
      <c r="E43" s="350" t="s">
        <v>83</v>
      </c>
      <c r="F43" s="351"/>
      <c r="G43" s="351"/>
      <c r="H43" s="353">
        <v>0</v>
      </c>
      <c r="I43" s="353">
        <v>1000000</v>
      </c>
      <c r="J43" s="353">
        <v>1000000</v>
      </c>
      <c r="K43" s="353">
        <f t="shared" ca="1" si="0"/>
        <v>100</v>
      </c>
      <c r="L43" s="11"/>
    </row>
    <row r="44" spans="1:12" s="12" customFormat="1" outlineLevel="4" x14ac:dyDescent="0.25">
      <c r="A44" s="350" t="s">
        <v>84</v>
      </c>
      <c r="B44" s="350" t="s">
        <v>98</v>
      </c>
      <c r="C44" s="350" t="s">
        <v>96</v>
      </c>
      <c r="D44" s="350" t="s">
        <v>97</v>
      </c>
      <c r="E44" s="350" t="s">
        <v>83</v>
      </c>
      <c r="F44" s="351"/>
      <c r="G44" s="351"/>
      <c r="H44" s="353">
        <v>8266900</v>
      </c>
      <c r="I44" s="353">
        <v>7266900</v>
      </c>
      <c r="J44" s="353">
        <v>7266900</v>
      </c>
      <c r="K44" s="353">
        <f t="shared" ca="1" si="0"/>
        <v>100</v>
      </c>
      <c r="L44" s="11"/>
    </row>
    <row r="45" spans="1:12" s="12" customFormat="1" outlineLevel="5" x14ac:dyDescent="0.25">
      <c r="A45" s="350" t="s">
        <v>87</v>
      </c>
      <c r="B45" s="350" t="s">
        <v>98</v>
      </c>
      <c r="C45" s="350" t="s">
        <v>96</v>
      </c>
      <c r="D45" s="350" t="s">
        <v>97</v>
      </c>
      <c r="E45" s="350" t="s">
        <v>83</v>
      </c>
      <c r="F45" s="351"/>
      <c r="G45" s="351"/>
      <c r="H45" s="353">
        <v>8266900</v>
      </c>
      <c r="I45" s="353">
        <v>7266900</v>
      </c>
      <c r="J45" s="353">
        <v>7266900</v>
      </c>
      <c r="K45" s="353">
        <f t="shared" ca="1" si="0"/>
        <v>100</v>
      </c>
      <c r="L45" s="13"/>
    </row>
    <row r="46" spans="1:12" s="12" customFormat="1" ht="25.5" outlineLevel="4" x14ac:dyDescent="0.25">
      <c r="A46" s="350" t="s">
        <v>517</v>
      </c>
      <c r="B46" s="350" t="s">
        <v>480</v>
      </c>
      <c r="C46" s="350" t="s">
        <v>76</v>
      </c>
      <c r="D46" s="350" t="s">
        <v>76</v>
      </c>
      <c r="E46" s="350" t="s">
        <v>77</v>
      </c>
      <c r="F46" s="351"/>
      <c r="G46" s="351"/>
      <c r="H46" s="352">
        <v>0</v>
      </c>
      <c r="I46" s="352">
        <v>11770000</v>
      </c>
      <c r="J46" s="352">
        <v>11770000</v>
      </c>
      <c r="K46" s="352">
        <f t="shared" ca="1" si="0"/>
        <v>100</v>
      </c>
      <c r="L46" s="11"/>
    </row>
    <row r="47" spans="1:12" s="12" customFormat="1" ht="25.5" outlineLevel="5" x14ac:dyDescent="0.25">
      <c r="A47" s="350" t="s">
        <v>518</v>
      </c>
      <c r="B47" s="350" t="s">
        <v>480</v>
      </c>
      <c r="C47" s="350" t="s">
        <v>76</v>
      </c>
      <c r="D47" s="350" t="s">
        <v>76</v>
      </c>
      <c r="E47" s="350" t="s">
        <v>519</v>
      </c>
      <c r="F47" s="351"/>
      <c r="G47" s="351"/>
      <c r="H47" s="352">
        <v>0</v>
      </c>
      <c r="I47" s="352">
        <v>11770000</v>
      </c>
      <c r="J47" s="352">
        <v>11770000</v>
      </c>
      <c r="K47" s="352">
        <f t="shared" ca="1" si="0"/>
        <v>100</v>
      </c>
      <c r="L47" s="13"/>
    </row>
    <row r="48" spans="1:12" s="12" customFormat="1" outlineLevel="2" x14ac:dyDescent="0.25">
      <c r="A48" s="350" t="s">
        <v>84</v>
      </c>
      <c r="B48" s="350" t="s">
        <v>480</v>
      </c>
      <c r="C48" s="350" t="s">
        <v>96</v>
      </c>
      <c r="D48" s="350" t="s">
        <v>97</v>
      </c>
      <c r="E48" s="350" t="s">
        <v>519</v>
      </c>
      <c r="F48" s="351"/>
      <c r="G48" s="351"/>
      <c r="H48" s="353">
        <v>0</v>
      </c>
      <c r="I48" s="353">
        <v>11770000</v>
      </c>
      <c r="J48" s="353">
        <v>11770000</v>
      </c>
      <c r="K48" s="353">
        <f t="shared" ca="1" si="0"/>
        <v>100</v>
      </c>
      <c r="L48" s="11"/>
    </row>
    <row r="49" spans="1:12" s="12" customFormat="1" outlineLevel="3" x14ac:dyDescent="0.25">
      <c r="A49" s="350" t="s">
        <v>87</v>
      </c>
      <c r="B49" s="350" t="s">
        <v>480</v>
      </c>
      <c r="C49" s="350" t="s">
        <v>96</v>
      </c>
      <c r="D49" s="350" t="s">
        <v>97</v>
      </c>
      <c r="E49" s="350" t="s">
        <v>519</v>
      </c>
      <c r="F49" s="351"/>
      <c r="G49" s="351"/>
      <c r="H49" s="353">
        <v>0</v>
      </c>
      <c r="I49" s="353">
        <v>11770000</v>
      </c>
      <c r="J49" s="353">
        <v>11770000</v>
      </c>
      <c r="K49" s="353">
        <f t="shared" ca="1" si="0"/>
        <v>100</v>
      </c>
      <c r="L49" s="11"/>
    </row>
    <row r="50" spans="1:12" s="12" customFormat="1" outlineLevel="4" x14ac:dyDescent="0.25">
      <c r="A50" s="350" t="s">
        <v>99</v>
      </c>
      <c r="B50" s="350" t="s">
        <v>100</v>
      </c>
      <c r="C50" s="350" t="s">
        <v>76</v>
      </c>
      <c r="D50" s="350" t="s">
        <v>76</v>
      </c>
      <c r="E50" s="350" t="s">
        <v>77</v>
      </c>
      <c r="F50" s="351"/>
      <c r="G50" s="351"/>
      <c r="H50" s="352">
        <v>9350000</v>
      </c>
      <c r="I50" s="352">
        <v>3850000</v>
      </c>
      <c r="J50" s="352">
        <v>3850000</v>
      </c>
      <c r="K50" s="352">
        <f t="shared" ca="1" si="0"/>
        <v>100</v>
      </c>
      <c r="L50" s="11"/>
    </row>
    <row r="51" spans="1:12" s="12" customFormat="1" ht="38.25" outlineLevel="5" x14ac:dyDescent="0.25">
      <c r="A51" s="350" t="s">
        <v>82</v>
      </c>
      <c r="B51" s="350" t="s">
        <v>100</v>
      </c>
      <c r="C51" s="350" t="s">
        <v>76</v>
      </c>
      <c r="D51" s="350" t="s">
        <v>76</v>
      </c>
      <c r="E51" s="350" t="s">
        <v>83</v>
      </c>
      <c r="F51" s="351"/>
      <c r="G51" s="351"/>
      <c r="H51" s="352">
        <v>9350000</v>
      </c>
      <c r="I51" s="352">
        <v>3850000</v>
      </c>
      <c r="J51" s="352">
        <v>3850000</v>
      </c>
      <c r="K51" s="352">
        <f t="shared" ca="1" si="0"/>
        <v>100</v>
      </c>
      <c r="L51" s="13"/>
    </row>
    <row r="52" spans="1:12" s="12" customFormat="1" outlineLevel="2" x14ac:dyDescent="0.25">
      <c r="A52" s="350" t="s">
        <v>84</v>
      </c>
      <c r="B52" s="350" t="s">
        <v>100</v>
      </c>
      <c r="C52" s="350" t="s">
        <v>96</v>
      </c>
      <c r="D52" s="350" t="s">
        <v>97</v>
      </c>
      <c r="E52" s="350" t="s">
        <v>83</v>
      </c>
      <c r="F52" s="351"/>
      <c r="G52" s="351"/>
      <c r="H52" s="353">
        <v>9350000</v>
      </c>
      <c r="I52" s="353">
        <v>3850000</v>
      </c>
      <c r="J52" s="353">
        <v>3850000</v>
      </c>
      <c r="K52" s="353">
        <f t="shared" ca="1" si="0"/>
        <v>100</v>
      </c>
      <c r="L52" s="11"/>
    </row>
    <row r="53" spans="1:12" s="12" customFormat="1" outlineLevel="3" x14ac:dyDescent="0.25">
      <c r="A53" s="350" t="s">
        <v>87</v>
      </c>
      <c r="B53" s="350" t="s">
        <v>100</v>
      </c>
      <c r="C53" s="350" t="s">
        <v>96</v>
      </c>
      <c r="D53" s="350" t="s">
        <v>97</v>
      </c>
      <c r="E53" s="350" t="s">
        <v>83</v>
      </c>
      <c r="F53" s="351"/>
      <c r="G53" s="351"/>
      <c r="H53" s="353">
        <v>9350000</v>
      </c>
      <c r="I53" s="353">
        <v>3850000</v>
      </c>
      <c r="J53" s="353">
        <v>3850000</v>
      </c>
      <c r="K53" s="353">
        <f t="shared" ca="1" si="0"/>
        <v>100</v>
      </c>
      <c r="L53" s="11"/>
    </row>
    <row r="54" spans="1:12" s="12" customFormat="1" ht="25.5" outlineLevel="4" x14ac:dyDescent="0.25">
      <c r="A54" s="350" t="s">
        <v>94</v>
      </c>
      <c r="B54" s="350" t="s">
        <v>101</v>
      </c>
      <c r="C54" s="350" t="s">
        <v>76</v>
      </c>
      <c r="D54" s="350" t="s">
        <v>76</v>
      </c>
      <c r="E54" s="350" t="s">
        <v>77</v>
      </c>
      <c r="F54" s="351"/>
      <c r="G54" s="351"/>
      <c r="H54" s="352">
        <v>198056520</v>
      </c>
      <c r="I54" s="352">
        <v>198056520</v>
      </c>
      <c r="J54" s="352">
        <v>198056520</v>
      </c>
      <c r="K54" s="352">
        <f t="shared" ca="1" si="0"/>
        <v>100</v>
      </c>
      <c r="L54" s="11"/>
    </row>
    <row r="55" spans="1:12" s="12" customFormat="1" ht="38.25" outlineLevel="5" x14ac:dyDescent="0.25">
      <c r="A55" s="350" t="s">
        <v>82</v>
      </c>
      <c r="B55" s="350" t="s">
        <v>101</v>
      </c>
      <c r="C55" s="350" t="s">
        <v>76</v>
      </c>
      <c r="D55" s="350" t="s">
        <v>76</v>
      </c>
      <c r="E55" s="350" t="s">
        <v>83</v>
      </c>
      <c r="F55" s="351"/>
      <c r="G55" s="351"/>
      <c r="H55" s="352">
        <v>198056520</v>
      </c>
      <c r="I55" s="352">
        <v>198056520</v>
      </c>
      <c r="J55" s="352">
        <v>198056520</v>
      </c>
      <c r="K55" s="352">
        <f t="shared" ca="1" si="0"/>
        <v>100</v>
      </c>
      <c r="L55" s="13"/>
    </row>
    <row r="56" spans="1:12" s="12" customFormat="1" outlineLevel="4" x14ac:dyDescent="0.25">
      <c r="A56" s="350" t="s">
        <v>84</v>
      </c>
      <c r="B56" s="350" t="s">
        <v>101</v>
      </c>
      <c r="C56" s="350" t="s">
        <v>96</v>
      </c>
      <c r="D56" s="350" t="s">
        <v>97</v>
      </c>
      <c r="E56" s="350" t="s">
        <v>83</v>
      </c>
      <c r="F56" s="351"/>
      <c r="G56" s="351"/>
      <c r="H56" s="353">
        <v>198056520</v>
      </c>
      <c r="I56" s="353">
        <v>198056520</v>
      </c>
      <c r="J56" s="353">
        <v>198056520</v>
      </c>
      <c r="K56" s="353">
        <f t="shared" ca="1" si="0"/>
        <v>100</v>
      </c>
      <c r="L56" s="11"/>
    </row>
    <row r="57" spans="1:12" s="12" customFormat="1" outlineLevel="5" x14ac:dyDescent="0.25">
      <c r="A57" s="350" t="s">
        <v>87</v>
      </c>
      <c r="B57" s="350" t="s">
        <v>101</v>
      </c>
      <c r="C57" s="350" t="s">
        <v>96</v>
      </c>
      <c r="D57" s="350" t="s">
        <v>97</v>
      </c>
      <c r="E57" s="350" t="s">
        <v>83</v>
      </c>
      <c r="F57" s="351"/>
      <c r="G57" s="351"/>
      <c r="H57" s="353">
        <v>198056520</v>
      </c>
      <c r="I57" s="353">
        <v>198056520</v>
      </c>
      <c r="J57" s="353">
        <v>198056520</v>
      </c>
      <c r="K57" s="353">
        <f t="shared" ca="1" si="0"/>
        <v>100</v>
      </c>
      <c r="L57" s="13"/>
    </row>
    <row r="58" spans="1:12" s="12" customFormat="1" outlineLevel="2" x14ac:dyDescent="0.25">
      <c r="A58" s="350" t="s">
        <v>84</v>
      </c>
      <c r="B58" s="350" t="s">
        <v>101</v>
      </c>
      <c r="C58" s="350" t="s">
        <v>96</v>
      </c>
      <c r="D58" s="350" t="s">
        <v>97</v>
      </c>
      <c r="E58" s="350" t="s">
        <v>83</v>
      </c>
      <c r="F58" s="351"/>
      <c r="G58" s="351"/>
      <c r="H58" s="353">
        <v>0</v>
      </c>
      <c r="I58" s="353">
        <v>0</v>
      </c>
      <c r="J58" s="353">
        <v>0</v>
      </c>
      <c r="K58" s="353" t="e">
        <f t="shared" ca="1" si="0"/>
        <v>#DIV/0!</v>
      </c>
      <c r="L58" s="11"/>
    </row>
    <row r="59" spans="1:12" s="12" customFormat="1" outlineLevel="3" x14ac:dyDescent="0.25">
      <c r="A59" s="350" t="s">
        <v>87</v>
      </c>
      <c r="B59" s="350" t="s">
        <v>101</v>
      </c>
      <c r="C59" s="350" t="s">
        <v>96</v>
      </c>
      <c r="D59" s="350" t="s">
        <v>97</v>
      </c>
      <c r="E59" s="350" t="s">
        <v>83</v>
      </c>
      <c r="F59" s="351"/>
      <c r="G59" s="351"/>
      <c r="H59" s="353">
        <v>0</v>
      </c>
      <c r="I59" s="353">
        <v>0</v>
      </c>
      <c r="J59" s="353">
        <v>0</v>
      </c>
      <c r="K59" s="353" t="e">
        <f t="shared" ca="1" si="0"/>
        <v>#DIV/0!</v>
      </c>
      <c r="L59" s="11"/>
    </row>
    <row r="60" spans="1:12" s="12" customFormat="1" outlineLevel="4" x14ac:dyDescent="0.25">
      <c r="A60" s="350" t="s">
        <v>99</v>
      </c>
      <c r="B60" s="350" t="s">
        <v>102</v>
      </c>
      <c r="C60" s="350" t="s">
        <v>76</v>
      </c>
      <c r="D60" s="350" t="s">
        <v>76</v>
      </c>
      <c r="E60" s="350" t="s">
        <v>77</v>
      </c>
      <c r="F60" s="351"/>
      <c r="G60" s="351"/>
      <c r="H60" s="352">
        <v>6603000</v>
      </c>
      <c r="I60" s="352">
        <v>0</v>
      </c>
      <c r="J60" s="352">
        <v>0</v>
      </c>
      <c r="K60" s="352" t="e">
        <f t="shared" ca="1" si="0"/>
        <v>#DIV/0!</v>
      </c>
      <c r="L60" s="11"/>
    </row>
    <row r="61" spans="1:12" s="12" customFormat="1" ht="38.25" outlineLevel="5" x14ac:dyDescent="0.25">
      <c r="A61" s="350" t="s">
        <v>82</v>
      </c>
      <c r="B61" s="350" t="s">
        <v>102</v>
      </c>
      <c r="C61" s="350" t="s">
        <v>76</v>
      </c>
      <c r="D61" s="350" t="s">
        <v>76</v>
      </c>
      <c r="E61" s="350" t="s">
        <v>83</v>
      </c>
      <c r="F61" s="351"/>
      <c r="G61" s="351"/>
      <c r="H61" s="352">
        <v>6603000</v>
      </c>
      <c r="I61" s="352">
        <v>0</v>
      </c>
      <c r="J61" s="352">
        <v>0</v>
      </c>
      <c r="K61" s="352" t="e">
        <f t="shared" ca="1" si="0"/>
        <v>#DIV/0!</v>
      </c>
      <c r="L61" s="13"/>
    </row>
    <row r="62" spans="1:12" s="12" customFormat="1" outlineLevel="4" x14ac:dyDescent="0.25">
      <c r="A62" s="350" t="s">
        <v>84</v>
      </c>
      <c r="B62" s="350" t="s">
        <v>102</v>
      </c>
      <c r="C62" s="350" t="s">
        <v>96</v>
      </c>
      <c r="D62" s="350" t="s">
        <v>97</v>
      </c>
      <c r="E62" s="350" t="s">
        <v>83</v>
      </c>
      <c r="F62" s="351"/>
      <c r="G62" s="351"/>
      <c r="H62" s="353">
        <v>6603000</v>
      </c>
      <c r="I62" s="353">
        <v>0</v>
      </c>
      <c r="J62" s="353">
        <v>0</v>
      </c>
      <c r="K62" s="353" t="e">
        <f t="shared" ca="1" si="0"/>
        <v>#DIV/0!</v>
      </c>
      <c r="L62" s="11"/>
    </row>
    <row r="63" spans="1:12" s="12" customFormat="1" outlineLevel="5" x14ac:dyDescent="0.25">
      <c r="A63" s="350" t="s">
        <v>87</v>
      </c>
      <c r="B63" s="350" t="s">
        <v>102</v>
      </c>
      <c r="C63" s="350" t="s">
        <v>96</v>
      </c>
      <c r="D63" s="350" t="s">
        <v>97</v>
      </c>
      <c r="E63" s="350" t="s">
        <v>83</v>
      </c>
      <c r="F63" s="351"/>
      <c r="G63" s="351"/>
      <c r="H63" s="353">
        <v>6603000</v>
      </c>
      <c r="I63" s="353">
        <v>0</v>
      </c>
      <c r="J63" s="353">
        <v>0</v>
      </c>
      <c r="K63" s="353" t="e">
        <f t="shared" ca="1" si="0"/>
        <v>#DIV/0!</v>
      </c>
      <c r="L63" s="13"/>
    </row>
    <row r="64" spans="1:12" s="12" customFormat="1" ht="25.5" outlineLevel="2" x14ac:dyDescent="0.25">
      <c r="A64" s="350" t="s">
        <v>94</v>
      </c>
      <c r="B64" s="350" t="s">
        <v>103</v>
      </c>
      <c r="C64" s="350" t="s">
        <v>76</v>
      </c>
      <c r="D64" s="350" t="s">
        <v>76</v>
      </c>
      <c r="E64" s="350" t="s">
        <v>77</v>
      </c>
      <c r="F64" s="351"/>
      <c r="G64" s="351"/>
      <c r="H64" s="352">
        <v>90672530</v>
      </c>
      <c r="I64" s="352">
        <v>90672530</v>
      </c>
      <c r="J64" s="352">
        <v>90672530</v>
      </c>
      <c r="K64" s="352">
        <f t="shared" ca="1" si="0"/>
        <v>100</v>
      </c>
      <c r="L64" s="11"/>
    </row>
    <row r="65" spans="1:12" s="12" customFormat="1" ht="38.25" outlineLevel="3" x14ac:dyDescent="0.25">
      <c r="A65" s="350" t="s">
        <v>82</v>
      </c>
      <c r="B65" s="350" t="s">
        <v>103</v>
      </c>
      <c r="C65" s="350" t="s">
        <v>76</v>
      </c>
      <c r="D65" s="350" t="s">
        <v>76</v>
      </c>
      <c r="E65" s="350" t="s">
        <v>83</v>
      </c>
      <c r="F65" s="351"/>
      <c r="G65" s="351"/>
      <c r="H65" s="352">
        <v>90672530</v>
      </c>
      <c r="I65" s="352">
        <v>90672530</v>
      </c>
      <c r="J65" s="352">
        <v>90672530</v>
      </c>
      <c r="K65" s="352">
        <f t="shared" ca="1" si="0"/>
        <v>100</v>
      </c>
      <c r="L65" s="11"/>
    </row>
    <row r="66" spans="1:12" s="12" customFormat="1" outlineLevel="4" x14ac:dyDescent="0.25">
      <c r="A66" s="350" t="s">
        <v>84</v>
      </c>
      <c r="B66" s="350" t="s">
        <v>103</v>
      </c>
      <c r="C66" s="350" t="s">
        <v>96</v>
      </c>
      <c r="D66" s="350" t="s">
        <v>97</v>
      </c>
      <c r="E66" s="350" t="s">
        <v>83</v>
      </c>
      <c r="F66" s="351"/>
      <c r="G66" s="351"/>
      <c r="H66" s="353">
        <v>90672530</v>
      </c>
      <c r="I66" s="353">
        <v>90672530</v>
      </c>
      <c r="J66" s="353">
        <v>90672530</v>
      </c>
      <c r="K66" s="353">
        <f t="shared" ca="1" si="0"/>
        <v>100</v>
      </c>
      <c r="L66" s="11"/>
    </row>
    <row r="67" spans="1:12" s="12" customFormat="1" outlineLevel="5" x14ac:dyDescent="0.25">
      <c r="A67" s="350" t="s">
        <v>87</v>
      </c>
      <c r="B67" s="350" t="s">
        <v>103</v>
      </c>
      <c r="C67" s="350" t="s">
        <v>96</v>
      </c>
      <c r="D67" s="350" t="s">
        <v>97</v>
      </c>
      <c r="E67" s="350" t="s">
        <v>83</v>
      </c>
      <c r="F67" s="351"/>
      <c r="G67" s="351"/>
      <c r="H67" s="353">
        <v>90672530</v>
      </c>
      <c r="I67" s="353">
        <v>90672530</v>
      </c>
      <c r="J67" s="353">
        <v>90672530</v>
      </c>
      <c r="K67" s="353">
        <f t="shared" ca="1" si="0"/>
        <v>100</v>
      </c>
      <c r="L67" s="13"/>
    </row>
    <row r="68" spans="1:12" s="12" customFormat="1" ht="25.5" outlineLevel="2" x14ac:dyDescent="0.25">
      <c r="A68" s="350" t="s">
        <v>94</v>
      </c>
      <c r="B68" s="350" t="s">
        <v>104</v>
      </c>
      <c r="C68" s="350" t="s">
        <v>76</v>
      </c>
      <c r="D68" s="350" t="s">
        <v>76</v>
      </c>
      <c r="E68" s="350" t="s">
        <v>77</v>
      </c>
      <c r="F68" s="351"/>
      <c r="G68" s="351"/>
      <c r="H68" s="352">
        <v>756153000</v>
      </c>
      <c r="I68" s="352">
        <v>764508220</v>
      </c>
      <c r="J68" s="352">
        <v>764508220</v>
      </c>
      <c r="K68" s="352">
        <f t="shared" ca="1" si="0"/>
        <v>100</v>
      </c>
      <c r="L68" s="11"/>
    </row>
    <row r="69" spans="1:12" s="12" customFormat="1" ht="38.25" outlineLevel="3" x14ac:dyDescent="0.25">
      <c r="A69" s="350" t="s">
        <v>82</v>
      </c>
      <c r="B69" s="350" t="s">
        <v>104</v>
      </c>
      <c r="C69" s="350" t="s">
        <v>76</v>
      </c>
      <c r="D69" s="350" t="s">
        <v>76</v>
      </c>
      <c r="E69" s="350" t="s">
        <v>83</v>
      </c>
      <c r="F69" s="351"/>
      <c r="G69" s="351"/>
      <c r="H69" s="352">
        <v>756153000</v>
      </c>
      <c r="I69" s="352">
        <v>764508220</v>
      </c>
      <c r="J69" s="352">
        <v>764508220</v>
      </c>
      <c r="K69" s="352">
        <f t="shared" ca="1" si="0"/>
        <v>100</v>
      </c>
      <c r="L69" s="11"/>
    </row>
    <row r="70" spans="1:12" s="12" customFormat="1" outlineLevel="4" x14ac:dyDescent="0.25">
      <c r="A70" s="350" t="s">
        <v>84</v>
      </c>
      <c r="B70" s="350" t="s">
        <v>104</v>
      </c>
      <c r="C70" s="350" t="s">
        <v>96</v>
      </c>
      <c r="D70" s="350" t="s">
        <v>97</v>
      </c>
      <c r="E70" s="350" t="s">
        <v>83</v>
      </c>
      <c r="F70" s="351"/>
      <c r="G70" s="351"/>
      <c r="H70" s="353">
        <v>722957000</v>
      </c>
      <c r="I70" s="353">
        <v>729236800</v>
      </c>
      <c r="J70" s="353">
        <v>729236800</v>
      </c>
      <c r="K70" s="353">
        <f t="shared" ca="1" si="0"/>
        <v>100</v>
      </c>
      <c r="L70" s="11"/>
    </row>
    <row r="71" spans="1:12" s="12" customFormat="1" outlineLevel="5" x14ac:dyDescent="0.25">
      <c r="A71" s="350" t="s">
        <v>87</v>
      </c>
      <c r="B71" s="350" t="s">
        <v>104</v>
      </c>
      <c r="C71" s="350" t="s">
        <v>96</v>
      </c>
      <c r="D71" s="350" t="s">
        <v>97</v>
      </c>
      <c r="E71" s="350" t="s">
        <v>83</v>
      </c>
      <c r="F71" s="351"/>
      <c r="G71" s="351"/>
      <c r="H71" s="353">
        <v>722957000</v>
      </c>
      <c r="I71" s="353">
        <v>729236800</v>
      </c>
      <c r="J71" s="353">
        <v>729236800</v>
      </c>
      <c r="K71" s="353">
        <f t="shared" ca="1" si="0"/>
        <v>100</v>
      </c>
      <c r="L71" s="13"/>
    </row>
    <row r="72" spans="1:12" s="12" customFormat="1" outlineLevel="2" x14ac:dyDescent="0.25">
      <c r="A72" s="350" t="s">
        <v>84</v>
      </c>
      <c r="B72" s="350" t="s">
        <v>104</v>
      </c>
      <c r="C72" s="350" t="s">
        <v>96</v>
      </c>
      <c r="D72" s="350" t="s">
        <v>97</v>
      </c>
      <c r="E72" s="350" t="s">
        <v>83</v>
      </c>
      <c r="F72" s="351"/>
      <c r="G72" s="351"/>
      <c r="H72" s="353">
        <v>33196000</v>
      </c>
      <c r="I72" s="353">
        <v>35271420</v>
      </c>
      <c r="J72" s="353">
        <v>35271420</v>
      </c>
      <c r="K72" s="353">
        <f t="shared" ca="1" si="0"/>
        <v>100</v>
      </c>
      <c r="L72" s="11"/>
    </row>
    <row r="73" spans="1:12" s="12" customFormat="1" outlineLevel="3" x14ac:dyDescent="0.25">
      <c r="A73" s="350" t="s">
        <v>87</v>
      </c>
      <c r="B73" s="350" t="s">
        <v>104</v>
      </c>
      <c r="C73" s="350" t="s">
        <v>96</v>
      </c>
      <c r="D73" s="350" t="s">
        <v>97</v>
      </c>
      <c r="E73" s="350" t="s">
        <v>83</v>
      </c>
      <c r="F73" s="351"/>
      <c r="G73" s="351"/>
      <c r="H73" s="353">
        <v>33196000</v>
      </c>
      <c r="I73" s="353">
        <v>35271420</v>
      </c>
      <c r="J73" s="353">
        <v>35271420</v>
      </c>
      <c r="K73" s="353">
        <f t="shared" ref="K73:K136" ca="1" si="1">INDIRECT("R[0]C[-1]", FALSE)/INDIRECT("R[0]C[-2]", FALSE)*100</f>
        <v>100</v>
      </c>
      <c r="L73" s="11"/>
    </row>
    <row r="74" spans="1:12" s="12" customFormat="1" outlineLevel="4" x14ac:dyDescent="0.25">
      <c r="A74" s="350" t="s">
        <v>99</v>
      </c>
      <c r="B74" s="350" t="s">
        <v>105</v>
      </c>
      <c r="C74" s="350" t="s">
        <v>76</v>
      </c>
      <c r="D74" s="350" t="s">
        <v>76</v>
      </c>
      <c r="E74" s="350" t="s">
        <v>77</v>
      </c>
      <c r="F74" s="351"/>
      <c r="G74" s="351"/>
      <c r="H74" s="352">
        <v>35682900</v>
      </c>
      <c r="I74" s="352">
        <v>22483300</v>
      </c>
      <c r="J74" s="352">
        <v>22483300</v>
      </c>
      <c r="K74" s="352">
        <f t="shared" ca="1" si="1"/>
        <v>100</v>
      </c>
      <c r="L74" s="11"/>
    </row>
    <row r="75" spans="1:12" s="12" customFormat="1" ht="38.25" outlineLevel="5" x14ac:dyDescent="0.25">
      <c r="A75" s="350" t="s">
        <v>82</v>
      </c>
      <c r="B75" s="350" t="s">
        <v>105</v>
      </c>
      <c r="C75" s="350" t="s">
        <v>76</v>
      </c>
      <c r="D75" s="350" t="s">
        <v>76</v>
      </c>
      <c r="E75" s="350" t="s">
        <v>83</v>
      </c>
      <c r="F75" s="351"/>
      <c r="G75" s="351"/>
      <c r="H75" s="352">
        <v>35682900</v>
      </c>
      <c r="I75" s="352">
        <v>22483300</v>
      </c>
      <c r="J75" s="352">
        <v>22483300</v>
      </c>
      <c r="K75" s="352">
        <f t="shared" ca="1" si="1"/>
        <v>100</v>
      </c>
      <c r="L75" s="13"/>
    </row>
    <row r="76" spans="1:12" s="12" customFormat="1" outlineLevel="2" x14ac:dyDescent="0.25">
      <c r="A76" s="350" t="s">
        <v>84</v>
      </c>
      <c r="B76" s="350" t="s">
        <v>105</v>
      </c>
      <c r="C76" s="350" t="s">
        <v>96</v>
      </c>
      <c r="D76" s="350" t="s">
        <v>97</v>
      </c>
      <c r="E76" s="350" t="s">
        <v>83</v>
      </c>
      <c r="F76" s="351"/>
      <c r="G76" s="351"/>
      <c r="H76" s="353">
        <v>35682900</v>
      </c>
      <c r="I76" s="353">
        <v>22483300</v>
      </c>
      <c r="J76" s="353">
        <v>22483300</v>
      </c>
      <c r="K76" s="353">
        <f t="shared" ca="1" si="1"/>
        <v>100</v>
      </c>
      <c r="L76" s="11"/>
    </row>
    <row r="77" spans="1:12" s="12" customFormat="1" outlineLevel="3" x14ac:dyDescent="0.25">
      <c r="A77" s="350" t="s">
        <v>87</v>
      </c>
      <c r="B77" s="350" t="s">
        <v>105</v>
      </c>
      <c r="C77" s="350" t="s">
        <v>96</v>
      </c>
      <c r="D77" s="350" t="s">
        <v>97</v>
      </c>
      <c r="E77" s="350" t="s">
        <v>83</v>
      </c>
      <c r="F77" s="351"/>
      <c r="G77" s="351"/>
      <c r="H77" s="353">
        <v>35682900</v>
      </c>
      <c r="I77" s="353">
        <v>22483300</v>
      </c>
      <c r="J77" s="353">
        <v>22483300</v>
      </c>
      <c r="K77" s="353">
        <f t="shared" ca="1" si="1"/>
        <v>100</v>
      </c>
      <c r="L77" s="11"/>
    </row>
    <row r="78" spans="1:12" s="12" customFormat="1" outlineLevel="4" x14ac:dyDescent="0.25">
      <c r="A78" s="350" t="s">
        <v>106</v>
      </c>
      <c r="B78" s="350" t="s">
        <v>107</v>
      </c>
      <c r="C78" s="350" t="s">
        <v>76</v>
      </c>
      <c r="D78" s="350" t="s">
        <v>76</v>
      </c>
      <c r="E78" s="350" t="s">
        <v>77</v>
      </c>
      <c r="F78" s="351"/>
      <c r="G78" s="351"/>
      <c r="H78" s="352">
        <v>10613700</v>
      </c>
      <c r="I78" s="352">
        <v>9659800</v>
      </c>
      <c r="J78" s="352">
        <v>9659800</v>
      </c>
      <c r="K78" s="352">
        <f t="shared" ca="1" si="1"/>
        <v>100</v>
      </c>
      <c r="L78" s="11"/>
    </row>
    <row r="79" spans="1:12" s="12" customFormat="1" ht="38.25" outlineLevel="5" x14ac:dyDescent="0.25">
      <c r="A79" s="350" t="s">
        <v>82</v>
      </c>
      <c r="B79" s="350" t="s">
        <v>107</v>
      </c>
      <c r="C79" s="350" t="s">
        <v>76</v>
      </c>
      <c r="D79" s="350" t="s">
        <v>76</v>
      </c>
      <c r="E79" s="350" t="s">
        <v>83</v>
      </c>
      <c r="F79" s="351"/>
      <c r="G79" s="351"/>
      <c r="H79" s="352">
        <v>10613700</v>
      </c>
      <c r="I79" s="352">
        <v>9659800</v>
      </c>
      <c r="J79" s="352">
        <v>9659800</v>
      </c>
      <c r="K79" s="352">
        <f t="shared" ca="1" si="1"/>
        <v>100</v>
      </c>
      <c r="L79" s="13"/>
    </row>
    <row r="80" spans="1:12" s="12" customFormat="1" outlineLevel="4" x14ac:dyDescent="0.25">
      <c r="A80" s="350" t="s">
        <v>84</v>
      </c>
      <c r="B80" s="350" t="s">
        <v>107</v>
      </c>
      <c r="C80" s="350" t="s">
        <v>96</v>
      </c>
      <c r="D80" s="350" t="s">
        <v>97</v>
      </c>
      <c r="E80" s="350" t="s">
        <v>83</v>
      </c>
      <c r="F80" s="351"/>
      <c r="G80" s="351"/>
      <c r="H80" s="353">
        <v>0</v>
      </c>
      <c r="I80" s="353">
        <v>9659800</v>
      </c>
      <c r="J80" s="353">
        <v>9659800</v>
      </c>
      <c r="K80" s="353">
        <f t="shared" ca="1" si="1"/>
        <v>100</v>
      </c>
      <c r="L80" s="11"/>
    </row>
    <row r="81" spans="1:12" s="12" customFormat="1" outlineLevel="5" x14ac:dyDescent="0.25">
      <c r="A81" s="350" t="s">
        <v>87</v>
      </c>
      <c r="B81" s="350" t="s">
        <v>107</v>
      </c>
      <c r="C81" s="350" t="s">
        <v>96</v>
      </c>
      <c r="D81" s="350" t="s">
        <v>97</v>
      </c>
      <c r="E81" s="350" t="s">
        <v>83</v>
      </c>
      <c r="F81" s="351"/>
      <c r="G81" s="351"/>
      <c r="H81" s="353">
        <v>0</v>
      </c>
      <c r="I81" s="353">
        <v>9659800</v>
      </c>
      <c r="J81" s="353">
        <v>9659800</v>
      </c>
      <c r="K81" s="353">
        <f t="shared" ca="1" si="1"/>
        <v>100</v>
      </c>
      <c r="L81" s="13"/>
    </row>
    <row r="82" spans="1:12" s="12" customFormat="1" outlineLevel="2" x14ac:dyDescent="0.25">
      <c r="A82" s="350" t="s">
        <v>84</v>
      </c>
      <c r="B82" s="350" t="s">
        <v>107</v>
      </c>
      <c r="C82" s="350" t="s">
        <v>96</v>
      </c>
      <c r="D82" s="350" t="s">
        <v>97</v>
      </c>
      <c r="E82" s="350" t="s">
        <v>83</v>
      </c>
      <c r="F82" s="351"/>
      <c r="G82" s="351"/>
      <c r="H82" s="353">
        <v>10613700</v>
      </c>
      <c r="I82" s="353">
        <v>0</v>
      </c>
      <c r="J82" s="353">
        <v>0</v>
      </c>
      <c r="K82" s="353" t="e">
        <f t="shared" ca="1" si="1"/>
        <v>#DIV/0!</v>
      </c>
      <c r="L82" s="11"/>
    </row>
    <row r="83" spans="1:12" s="12" customFormat="1" outlineLevel="3" x14ac:dyDescent="0.25">
      <c r="A83" s="350" t="s">
        <v>87</v>
      </c>
      <c r="B83" s="350" t="s">
        <v>107</v>
      </c>
      <c r="C83" s="350" t="s">
        <v>96</v>
      </c>
      <c r="D83" s="350" t="s">
        <v>97</v>
      </c>
      <c r="E83" s="350" t="s">
        <v>83</v>
      </c>
      <c r="F83" s="351"/>
      <c r="G83" s="351"/>
      <c r="H83" s="353">
        <v>10613700</v>
      </c>
      <c r="I83" s="353">
        <v>0</v>
      </c>
      <c r="J83" s="353">
        <v>0</v>
      </c>
      <c r="K83" s="353" t="e">
        <f t="shared" ca="1" si="1"/>
        <v>#DIV/0!</v>
      </c>
      <c r="L83" s="11"/>
    </row>
    <row r="84" spans="1:12" s="12" customFormat="1" outlineLevel="4" x14ac:dyDescent="0.25">
      <c r="A84" s="350" t="s">
        <v>99</v>
      </c>
      <c r="B84" s="350" t="s">
        <v>108</v>
      </c>
      <c r="C84" s="350" t="s">
        <v>76</v>
      </c>
      <c r="D84" s="350" t="s">
        <v>76</v>
      </c>
      <c r="E84" s="350" t="s">
        <v>77</v>
      </c>
      <c r="F84" s="351"/>
      <c r="G84" s="351"/>
      <c r="H84" s="352">
        <v>2300000</v>
      </c>
      <c r="I84" s="352">
        <v>280000</v>
      </c>
      <c r="J84" s="352">
        <v>280000</v>
      </c>
      <c r="K84" s="352">
        <f t="shared" ca="1" si="1"/>
        <v>100</v>
      </c>
      <c r="L84" s="11"/>
    </row>
    <row r="85" spans="1:12" s="12" customFormat="1" ht="25.5" outlineLevel="5" x14ac:dyDescent="0.25">
      <c r="A85" s="350" t="s">
        <v>520</v>
      </c>
      <c r="B85" s="350" t="s">
        <v>108</v>
      </c>
      <c r="C85" s="350" t="s">
        <v>76</v>
      </c>
      <c r="D85" s="350" t="s">
        <v>76</v>
      </c>
      <c r="E85" s="350" t="s">
        <v>109</v>
      </c>
      <c r="F85" s="351"/>
      <c r="G85" s="351"/>
      <c r="H85" s="352">
        <v>2300000</v>
      </c>
      <c r="I85" s="352">
        <v>280000</v>
      </c>
      <c r="J85" s="352">
        <v>280000</v>
      </c>
      <c r="K85" s="352">
        <f t="shared" ca="1" si="1"/>
        <v>100</v>
      </c>
      <c r="L85" s="13"/>
    </row>
    <row r="86" spans="1:12" s="12" customFormat="1" outlineLevel="4" x14ac:dyDescent="0.25">
      <c r="A86" s="350" t="s">
        <v>84</v>
      </c>
      <c r="B86" s="350" t="s">
        <v>108</v>
      </c>
      <c r="C86" s="350" t="s">
        <v>96</v>
      </c>
      <c r="D86" s="350" t="s">
        <v>97</v>
      </c>
      <c r="E86" s="350" t="s">
        <v>109</v>
      </c>
      <c r="F86" s="351"/>
      <c r="G86" s="351"/>
      <c r="H86" s="353">
        <v>2300000</v>
      </c>
      <c r="I86" s="353">
        <v>280000</v>
      </c>
      <c r="J86" s="353">
        <v>280000</v>
      </c>
      <c r="K86" s="353">
        <f t="shared" ca="1" si="1"/>
        <v>100</v>
      </c>
      <c r="L86" s="11"/>
    </row>
    <row r="87" spans="1:12" s="12" customFormat="1" outlineLevel="5" x14ac:dyDescent="0.25">
      <c r="A87" s="350" t="s">
        <v>87</v>
      </c>
      <c r="B87" s="350" t="s">
        <v>108</v>
      </c>
      <c r="C87" s="350" t="s">
        <v>96</v>
      </c>
      <c r="D87" s="350" t="s">
        <v>97</v>
      </c>
      <c r="E87" s="350" t="s">
        <v>109</v>
      </c>
      <c r="F87" s="351"/>
      <c r="G87" s="351"/>
      <c r="H87" s="353">
        <v>2300000</v>
      </c>
      <c r="I87" s="353">
        <v>280000</v>
      </c>
      <c r="J87" s="353">
        <v>280000</v>
      </c>
      <c r="K87" s="353">
        <f t="shared" ca="1" si="1"/>
        <v>100</v>
      </c>
      <c r="L87" s="13"/>
    </row>
    <row r="88" spans="1:12" s="361" customFormat="1" ht="51" outlineLevel="4" x14ac:dyDescent="0.25">
      <c r="A88" s="357" t="s">
        <v>521</v>
      </c>
      <c r="B88" s="357" t="s">
        <v>110</v>
      </c>
      <c r="C88" s="357" t="s">
        <v>76</v>
      </c>
      <c r="D88" s="357" t="s">
        <v>76</v>
      </c>
      <c r="E88" s="357" t="s">
        <v>77</v>
      </c>
      <c r="F88" s="358"/>
      <c r="G88" s="358"/>
      <c r="H88" s="359">
        <v>28579263.16</v>
      </c>
      <c r="I88" s="359">
        <v>28579263.16</v>
      </c>
      <c r="J88" s="359">
        <v>28579263.16</v>
      </c>
      <c r="K88" s="359">
        <f t="shared" ca="1" si="1"/>
        <v>100</v>
      </c>
      <c r="L88" s="360"/>
    </row>
    <row r="89" spans="1:12" s="361" customFormat="1" ht="38.25" outlineLevel="5" x14ac:dyDescent="0.25">
      <c r="A89" s="357" t="s">
        <v>82</v>
      </c>
      <c r="B89" s="357" t="s">
        <v>110</v>
      </c>
      <c r="C89" s="357" t="s">
        <v>76</v>
      </c>
      <c r="D89" s="357" t="s">
        <v>76</v>
      </c>
      <c r="E89" s="357" t="s">
        <v>83</v>
      </c>
      <c r="F89" s="358"/>
      <c r="G89" s="358"/>
      <c r="H89" s="359">
        <v>28579263.16</v>
      </c>
      <c r="I89" s="359">
        <v>28579263.16</v>
      </c>
      <c r="J89" s="359">
        <v>28579263.16</v>
      </c>
      <c r="K89" s="359">
        <f t="shared" ca="1" si="1"/>
        <v>100</v>
      </c>
      <c r="L89" s="362"/>
    </row>
    <row r="90" spans="1:12" s="12" customFormat="1" ht="25.5" outlineLevel="4" x14ac:dyDescent="0.25">
      <c r="A90" s="350" t="s">
        <v>84</v>
      </c>
      <c r="B90" s="350" t="s">
        <v>110</v>
      </c>
      <c r="C90" s="350" t="s">
        <v>96</v>
      </c>
      <c r="D90" s="350" t="s">
        <v>97</v>
      </c>
      <c r="E90" s="350" t="s">
        <v>83</v>
      </c>
      <c r="F90" s="351"/>
      <c r="G90" s="350" t="s">
        <v>111</v>
      </c>
      <c r="H90" s="353">
        <v>1428963.16</v>
      </c>
      <c r="I90" s="353">
        <v>1428963.16</v>
      </c>
      <c r="J90" s="353">
        <v>1428963.16</v>
      </c>
      <c r="K90" s="353">
        <f t="shared" ca="1" si="1"/>
        <v>100</v>
      </c>
      <c r="L90" s="11"/>
    </row>
    <row r="91" spans="1:12" s="12" customFormat="1" ht="25.5" outlineLevel="5" x14ac:dyDescent="0.25">
      <c r="A91" s="350" t="s">
        <v>87</v>
      </c>
      <c r="B91" s="350" t="s">
        <v>110</v>
      </c>
      <c r="C91" s="350" t="s">
        <v>96</v>
      </c>
      <c r="D91" s="350" t="s">
        <v>97</v>
      </c>
      <c r="E91" s="350" t="s">
        <v>83</v>
      </c>
      <c r="F91" s="351"/>
      <c r="G91" s="350" t="s">
        <v>111</v>
      </c>
      <c r="H91" s="353">
        <v>1428963.16</v>
      </c>
      <c r="I91" s="353">
        <v>0</v>
      </c>
      <c r="J91" s="353">
        <v>0</v>
      </c>
      <c r="K91" s="353" t="e">
        <f t="shared" ca="1" si="1"/>
        <v>#DIV/0!</v>
      </c>
      <c r="L91" s="13"/>
    </row>
    <row r="92" spans="1:12" s="12" customFormat="1" ht="25.5" outlineLevel="2" x14ac:dyDescent="0.25">
      <c r="A92" s="350" t="s">
        <v>87</v>
      </c>
      <c r="B92" s="350" t="s">
        <v>110</v>
      </c>
      <c r="C92" s="350" t="s">
        <v>96</v>
      </c>
      <c r="D92" s="350" t="s">
        <v>97</v>
      </c>
      <c r="E92" s="350" t="s">
        <v>83</v>
      </c>
      <c r="F92" s="350" t="s">
        <v>481</v>
      </c>
      <c r="G92" s="350" t="s">
        <v>111</v>
      </c>
      <c r="H92" s="353">
        <v>0</v>
      </c>
      <c r="I92" s="353">
        <v>1428963.16</v>
      </c>
      <c r="J92" s="353">
        <v>1428963.16</v>
      </c>
      <c r="K92" s="353">
        <f t="shared" ca="1" si="1"/>
        <v>100</v>
      </c>
      <c r="L92" s="11"/>
    </row>
    <row r="93" spans="1:12" s="12" customFormat="1" ht="25.5" outlineLevel="3" x14ac:dyDescent="0.25">
      <c r="A93" s="350" t="s">
        <v>84</v>
      </c>
      <c r="B93" s="350" t="s">
        <v>110</v>
      </c>
      <c r="C93" s="350" t="s">
        <v>96</v>
      </c>
      <c r="D93" s="350" t="s">
        <v>97</v>
      </c>
      <c r="E93" s="350" t="s">
        <v>83</v>
      </c>
      <c r="F93" s="351"/>
      <c r="G93" s="350" t="s">
        <v>112</v>
      </c>
      <c r="H93" s="353">
        <v>27150300</v>
      </c>
      <c r="I93" s="353">
        <v>27150300</v>
      </c>
      <c r="J93" s="353">
        <v>27150300</v>
      </c>
      <c r="K93" s="353">
        <f t="shared" ca="1" si="1"/>
        <v>100</v>
      </c>
      <c r="L93" s="11"/>
    </row>
    <row r="94" spans="1:12" s="12" customFormat="1" ht="25.5" outlineLevel="4" x14ac:dyDescent="0.25">
      <c r="A94" s="350" t="s">
        <v>87</v>
      </c>
      <c r="B94" s="350" t="s">
        <v>110</v>
      </c>
      <c r="C94" s="350" t="s">
        <v>96</v>
      </c>
      <c r="D94" s="350" t="s">
        <v>97</v>
      </c>
      <c r="E94" s="350" t="s">
        <v>83</v>
      </c>
      <c r="F94" s="351"/>
      <c r="G94" s="350" t="s">
        <v>112</v>
      </c>
      <c r="H94" s="353">
        <v>27150300</v>
      </c>
      <c r="I94" s="353">
        <v>0</v>
      </c>
      <c r="J94" s="353">
        <v>0</v>
      </c>
      <c r="K94" s="353" t="e">
        <f t="shared" ca="1" si="1"/>
        <v>#DIV/0!</v>
      </c>
      <c r="L94" s="11"/>
    </row>
    <row r="95" spans="1:12" s="12" customFormat="1" ht="25.5" outlineLevel="5" x14ac:dyDescent="0.25">
      <c r="A95" s="350" t="s">
        <v>87</v>
      </c>
      <c r="B95" s="350" t="s">
        <v>110</v>
      </c>
      <c r="C95" s="350" t="s">
        <v>96</v>
      </c>
      <c r="D95" s="350" t="s">
        <v>97</v>
      </c>
      <c r="E95" s="350" t="s">
        <v>83</v>
      </c>
      <c r="F95" s="350" t="s">
        <v>481</v>
      </c>
      <c r="G95" s="350" t="s">
        <v>112</v>
      </c>
      <c r="H95" s="353">
        <v>0</v>
      </c>
      <c r="I95" s="353">
        <v>27150300</v>
      </c>
      <c r="J95" s="353">
        <v>27150300</v>
      </c>
      <c r="K95" s="353">
        <f t="shared" ca="1" si="1"/>
        <v>100</v>
      </c>
      <c r="L95" s="13"/>
    </row>
    <row r="96" spans="1:12" s="361" customFormat="1" ht="51" outlineLevel="4" x14ac:dyDescent="0.25">
      <c r="A96" s="357" t="s">
        <v>522</v>
      </c>
      <c r="B96" s="357" t="s">
        <v>113</v>
      </c>
      <c r="C96" s="357" t="s">
        <v>76</v>
      </c>
      <c r="D96" s="357" t="s">
        <v>76</v>
      </c>
      <c r="E96" s="357" t="s">
        <v>77</v>
      </c>
      <c r="F96" s="358"/>
      <c r="G96" s="358"/>
      <c r="H96" s="359">
        <v>23226631.579999998</v>
      </c>
      <c r="I96" s="359">
        <v>23226631.579999998</v>
      </c>
      <c r="J96" s="359">
        <v>23226631.57</v>
      </c>
      <c r="K96" s="359">
        <f t="shared" ca="1" si="1"/>
        <v>99.999999956945985</v>
      </c>
      <c r="L96" s="360"/>
    </row>
    <row r="97" spans="1:12" s="12" customFormat="1" outlineLevel="5" x14ac:dyDescent="0.25">
      <c r="A97" s="350" t="s">
        <v>114</v>
      </c>
      <c r="B97" s="350" t="s">
        <v>113</v>
      </c>
      <c r="C97" s="350" t="s">
        <v>76</v>
      </c>
      <c r="D97" s="350" t="s">
        <v>76</v>
      </c>
      <c r="E97" s="350" t="s">
        <v>115</v>
      </c>
      <c r="F97" s="351"/>
      <c r="G97" s="351"/>
      <c r="H97" s="352">
        <v>23226631.579999998</v>
      </c>
      <c r="I97" s="352">
        <v>23226631.579999998</v>
      </c>
      <c r="J97" s="352">
        <v>23226631.57</v>
      </c>
      <c r="K97" s="352">
        <f t="shared" ca="1" si="1"/>
        <v>99.999999956945985</v>
      </c>
      <c r="L97" s="13"/>
    </row>
    <row r="98" spans="1:12" s="12" customFormat="1" ht="25.5" outlineLevel="2" x14ac:dyDescent="0.25">
      <c r="A98" s="350" t="s">
        <v>84</v>
      </c>
      <c r="B98" s="350" t="s">
        <v>113</v>
      </c>
      <c r="C98" s="350" t="s">
        <v>96</v>
      </c>
      <c r="D98" s="350" t="s">
        <v>97</v>
      </c>
      <c r="E98" s="350" t="s">
        <v>115</v>
      </c>
      <c r="F98" s="351"/>
      <c r="G98" s="350" t="s">
        <v>111</v>
      </c>
      <c r="H98" s="353">
        <v>1161331.58</v>
      </c>
      <c r="I98" s="353">
        <v>1161331.58</v>
      </c>
      <c r="J98" s="353">
        <v>1161331.57</v>
      </c>
      <c r="K98" s="353">
        <f t="shared" ca="1" si="1"/>
        <v>99.999999138919478</v>
      </c>
      <c r="L98" s="11"/>
    </row>
    <row r="99" spans="1:12" s="12" customFormat="1" ht="25.5" outlineLevel="3" x14ac:dyDescent="0.25">
      <c r="A99" s="350" t="s">
        <v>87</v>
      </c>
      <c r="B99" s="350" t="s">
        <v>113</v>
      </c>
      <c r="C99" s="350" t="s">
        <v>96</v>
      </c>
      <c r="D99" s="350" t="s">
        <v>97</v>
      </c>
      <c r="E99" s="350" t="s">
        <v>115</v>
      </c>
      <c r="F99" s="351"/>
      <c r="G99" s="350" t="s">
        <v>111</v>
      </c>
      <c r="H99" s="353">
        <v>1161331.58</v>
      </c>
      <c r="I99" s="353">
        <v>0</v>
      </c>
      <c r="J99" s="353">
        <v>0</v>
      </c>
      <c r="K99" s="353" t="e">
        <f t="shared" ca="1" si="1"/>
        <v>#DIV/0!</v>
      </c>
      <c r="L99" s="11"/>
    </row>
    <row r="100" spans="1:12" s="12" customFormat="1" ht="25.5" outlineLevel="4" x14ac:dyDescent="0.25">
      <c r="A100" s="350" t="s">
        <v>87</v>
      </c>
      <c r="B100" s="350" t="s">
        <v>113</v>
      </c>
      <c r="C100" s="350" t="s">
        <v>96</v>
      </c>
      <c r="D100" s="350" t="s">
        <v>97</v>
      </c>
      <c r="E100" s="350" t="s">
        <v>115</v>
      </c>
      <c r="F100" s="350" t="s">
        <v>482</v>
      </c>
      <c r="G100" s="350" t="s">
        <v>111</v>
      </c>
      <c r="H100" s="353">
        <v>0</v>
      </c>
      <c r="I100" s="353">
        <v>1161331.58</v>
      </c>
      <c r="J100" s="353">
        <v>1161331.57</v>
      </c>
      <c r="K100" s="353">
        <f t="shared" ca="1" si="1"/>
        <v>99.999999138919478</v>
      </c>
      <c r="L100" s="11"/>
    </row>
    <row r="101" spans="1:12" s="12" customFormat="1" ht="25.5" outlineLevel="5" x14ac:dyDescent="0.25">
      <c r="A101" s="350" t="s">
        <v>84</v>
      </c>
      <c r="B101" s="350" t="s">
        <v>113</v>
      </c>
      <c r="C101" s="350" t="s">
        <v>96</v>
      </c>
      <c r="D101" s="350" t="s">
        <v>97</v>
      </c>
      <c r="E101" s="350" t="s">
        <v>115</v>
      </c>
      <c r="F101" s="351"/>
      <c r="G101" s="350" t="s">
        <v>112</v>
      </c>
      <c r="H101" s="353">
        <v>22065300</v>
      </c>
      <c r="I101" s="353">
        <v>22065300</v>
      </c>
      <c r="J101" s="353">
        <v>22065300</v>
      </c>
      <c r="K101" s="353">
        <f t="shared" ca="1" si="1"/>
        <v>100</v>
      </c>
      <c r="L101" s="13"/>
    </row>
    <row r="102" spans="1:12" s="12" customFormat="1" ht="25.5" outlineLevel="5" x14ac:dyDescent="0.25">
      <c r="A102" s="350" t="s">
        <v>87</v>
      </c>
      <c r="B102" s="350" t="s">
        <v>113</v>
      </c>
      <c r="C102" s="350" t="s">
        <v>96</v>
      </c>
      <c r="D102" s="350" t="s">
        <v>97</v>
      </c>
      <c r="E102" s="350" t="s">
        <v>115</v>
      </c>
      <c r="F102" s="351"/>
      <c r="G102" s="350" t="s">
        <v>112</v>
      </c>
      <c r="H102" s="353">
        <v>22065300</v>
      </c>
      <c r="I102" s="353">
        <v>0</v>
      </c>
      <c r="J102" s="353">
        <v>0</v>
      </c>
      <c r="K102" s="353" t="e">
        <f t="shared" ca="1" si="1"/>
        <v>#DIV/0!</v>
      </c>
      <c r="L102" s="13"/>
    </row>
    <row r="103" spans="1:12" s="12" customFormat="1" ht="25.5" outlineLevel="4" x14ac:dyDescent="0.25">
      <c r="A103" s="350" t="s">
        <v>87</v>
      </c>
      <c r="B103" s="350" t="s">
        <v>113</v>
      </c>
      <c r="C103" s="350" t="s">
        <v>96</v>
      </c>
      <c r="D103" s="350" t="s">
        <v>97</v>
      </c>
      <c r="E103" s="350" t="s">
        <v>115</v>
      </c>
      <c r="F103" s="350" t="s">
        <v>482</v>
      </c>
      <c r="G103" s="350" t="s">
        <v>112</v>
      </c>
      <c r="H103" s="353">
        <v>0</v>
      </c>
      <c r="I103" s="353">
        <v>22065300</v>
      </c>
      <c r="J103" s="353">
        <v>22065300</v>
      </c>
      <c r="K103" s="353">
        <f t="shared" ca="1" si="1"/>
        <v>100</v>
      </c>
      <c r="L103" s="11"/>
    </row>
    <row r="104" spans="1:12" s="361" customFormat="1" ht="25.5" outlineLevel="5" x14ac:dyDescent="0.25">
      <c r="A104" s="357" t="s">
        <v>523</v>
      </c>
      <c r="B104" s="357" t="s">
        <v>116</v>
      </c>
      <c r="C104" s="357" t="s">
        <v>76</v>
      </c>
      <c r="D104" s="357" t="s">
        <v>76</v>
      </c>
      <c r="E104" s="357" t="s">
        <v>77</v>
      </c>
      <c r="F104" s="358"/>
      <c r="G104" s="358"/>
      <c r="H104" s="359">
        <v>8591052.6300000008</v>
      </c>
      <c r="I104" s="359">
        <v>8591052.6300000008</v>
      </c>
      <c r="J104" s="359">
        <v>8591052.6300000008</v>
      </c>
      <c r="K104" s="359">
        <f t="shared" ca="1" si="1"/>
        <v>100</v>
      </c>
      <c r="L104" s="362"/>
    </row>
    <row r="105" spans="1:12" s="361" customFormat="1" ht="38.25" outlineLevel="5" x14ac:dyDescent="0.25">
      <c r="A105" s="357" t="s">
        <v>82</v>
      </c>
      <c r="B105" s="357" t="s">
        <v>116</v>
      </c>
      <c r="C105" s="357" t="s">
        <v>76</v>
      </c>
      <c r="D105" s="357" t="s">
        <v>76</v>
      </c>
      <c r="E105" s="357" t="s">
        <v>83</v>
      </c>
      <c r="F105" s="358"/>
      <c r="G105" s="358"/>
      <c r="H105" s="359">
        <v>8591052.6300000008</v>
      </c>
      <c r="I105" s="359">
        <v>8591052.6300000008</v>
      </c>
      <c r="J105" s="359">
        <v>8591052.6300000008</v>
      </c>
      <c r="K105" s="359">
        <f t="shared" ca="1" si="1"/>
        <v>100</v>
      </c>
      <c r="L105" s="362"/>
    </row>
    <row r="106" spans="1:12" s="12" customFormat="1" ht="25.5" outlineLevel="4" x14ac:dyDescent="0.25">
      <c r="A106" s="350" t="s">
        <v>84</v>
      </c>
      <c r="B106" s="350" t="s">
        <v>116</v>
      </c>
      <c r="C106" s="350" t="s">
        <v>96</v>
      </c>
      <c r="D106" s="350" t="s">
        <v>97</v>
      </c>
      <c r="E106" s="350" t="s">
        <v>83</v>
      </c>
      <c r="F106" s="351"/>
      <c r="G106" s="350" t="s">
        <v>111</v>
      </c>
      <c r="H106" s="353">
        <v>429552.63</v>
      </c>
      <c r="I106" s="353">
        <v>429552.63</v>
      </c>
      <c r="J106" s="353">
        <v>429552.63</v>
      </c>
      <c r="K106" s="353">
        <f t="shared" ca="1" si="1"/>
        <v>100</v>
      </c>
      <c r="L106" s="11"/>
    </row>
    <row r="107" spans="1:12" s="12" customFormat="1" ht="25.5" outlineLevel="5" x14ac:dyDescent="0.25">
      <c r="A107" s="350" t="s">
        <v>87</v>
      </c>
      <c r="B107" s="350" t="s">
        <v>116</v>
      </c>
      <c r="C107" s="350" t="s">
        <v>96</v>
      </c>
      <c r="D107" s="350" t="s">
        <v>97</v>
      </c>
      <c r="E107" s="350" t="s">
        <v>83</v>
      </c>
      <c r="F107" s="351"/>
      <c r="G107" s="350" t="s">
        <v>111</v>
      </c>
      <c r="H107" s="353">
        <v>429552.63</v>
      </c>
      <c r="I107" s="353">
        <v>0</v>
      </c>
      <c r="J107" s="353">
        <v>0</v>
      </c>
      <c r="K107" s="353" t="e">
        <f t="shared" ca="1" si="1"/>
        <v>#DIV/0!</v>
      </c>
      <c r="L107" s="13"/>
    </row>
    <row r="108" spans="1:12" s="12" customFormat="1" ht="25.5" outlineLevel="5" x14ac:dyDescent="0.25">
      <c r="A108" s="350" t="s">
        <v>87</v>
      </c>
      <c r="B108" s="350" t="s">
        <v>116</v>
      </c>
      <c r="C108" s="350" t="s">
        <v>96</v>
      </c>
      <c r="D108" s="350" t="s">
        <v>97</v>
      </c>
      <c r="E108" s="350" t="s">
        <v>83</v>
      </c>
      <c r="F108" s="350" t="s">
        <v>483</v>
      </c>
      <c r="G108" s="350" t="s">
        <v>111</v>
      </c>
      <c r="H108" s="353">
        <v>0</v>
      </c>
      <c r="I108" s="353">
        <v>429552.63</v>
      </c>
      <c r="J108" s="353">
        <v>429552.63</v>
      </c>
      <c r="K108" s="353">
        <f t="shared" ca="1" si="1"/>
        <v>100</v>
      </c>
      <c r="L108" s="13"/>
    </row>
    <row r="109" spans="1:12" s="12" customFormat="1" ht="25.5" outlineLevel="4" x14ac:dyDescent="0.25">
      <c r="A109" s="350" t="s">
        <v>84</v>
      </c>
      <c r="B109" s="350" t="s">
        <v>116</v>
      </c>
      <c r="C109" s="350" t="s">
        <v>96</v>
      </c>
      <c r="D109" s="350" t="s">
        <v>97</v>
      </c>
      <c r="E109" s="350" t="s">
        <v>83</v>
      </c>
      <c r="F109" s="351"/>
      <c r="G109" s="350" t="s">
        <v>112</v>
      </c>
      <c r="H109" s="353">
        <v>8161500</v>
      </c>
      <c r="I109" s="353">
        <v>8161500</v>
      </c>
      <c r="J109" s="353">
        <v>8161500</v>
      </c>
      <c r="K109" s="353">
        <f t="shared" ca="1" si="1"/>
        <v>100</v>
      </c>
      <c r="L109" s="11"/>
    </row>
    <row r="110" spans="1:12" s="12" customFormat="1" ht="25.5" outlineLevel="5" x14ac:dyDescent="0.25">
      <c r="A110" s="350" t="s">
        <v>87</v>
      </c>
      <c r="B110" s="350" t="s">
        <v>116</v>
      </c>
      <c r="C110" s="350" t="s">
        <v>96</v>
      </c>
      <c r="D110" s="350" t="s">
        <v>97</v>
      </c>
      <c r="E110" s="350" t="s">
        <v>83</v>
      </c>
      <c r="F110" s="351"/>
      <c r="G110" s="350" t="s">
        <v>112</v>
      </c>
      <c r="H110" s="353">
        <v>8161500</v>
      </c>
      <c r="I110" s="353">
        <v>0</v>
      </c>
      <c r="J110" s="353">
        <v>0</v>
      </c>
      <c r="K110" s="353" t="e">
        <f t="shared" ca="1" si="1"/>
        <v>#DIV/0!</v>
      </c>
      <c r="L110" s="13"/>
    </row>
    <row r="111" spans="1:12" s="12" customFormat="1" ht="25.5" outlineLevel="5" x14ac:dyDescent="0.25">
      <c r="A111" s="350" t="s">
        <v>87</v>
      </c>
      <c r="B111" s="350" t="s">
        <v>116</v>
      </c>
      <c r="C111" s="350" t="s">
        <v>96</v>
      </c>
      <c r="D111" s="350" t="s">
        <v>97</v>
      </c>
      <c r="E111" s="350" t="s">
        <v>83</v>
      </c>
      <c r="F111" s="350" t="s">
        <v>483</v>
      </c>
      <c r="G111" s="350" t="s">
        <v>112</v>
      </c>
      <c r="H111" s="353">
        <v>0</v>
      </c>
      <c r="I111" s="353">
        <v>8161500</v>
      </c>
      <c r="J111" s="353">
        <v>8161500</v>
      </c>
      <c r="K111" s="353">
        <f t="shared" ca="1" si="1"/>
        <v>100</v>
      </c>
      <c r="L111" s="13"/>
    </row>
    <row r="112" spans="1:12" s="12" customFormat="1" ht="25.5" outlineLevel="2" x14ac:dyDescent="0.25">
      <c r="A112" s="350" t="s">
        <v>524</v>
      </c>
      <c r="B112" s="350" t="s">
        <v>117</v>
      </c>
      <c r="C112" s="350" t="s">
        <v>76</v>
      </c>
      <c r="D112" s="350" t="s">
        <v>76</v>
      </c>
      <c r="E112" s="350" t="s">
        <v>77</v>
      </c>
      <c r="F112" s="351"/>
      <c r="G112" s="351"/>
      <c r="H112" s="352">
        <v>0</v>
      </c>
      <c r="I112" s="352">
        <v>3157894.74</v>
      </c>
      <c r="J112" s="352">
        <v>3157894.74</v>
      </c>
      <c r="K112" s="352">
        <f t="shared" ca="1" si="1"/>
        <v>100</v>
      </c>
      <c r="L112" s="11"/>
    </row>
    <row r="113" spans="1:12" s="12" customFormat="1" outlineLevel="3" x14ac:dyDescent="0.25">
      <c r="A113" s="350" t="s">
        <v>114</v>
      </c>
      <c r="B113" s="350" t="s">
        <v>117</v>
      </c>
      <c r="C113" s="350" t="s">
        <v>76</v>
      </c>
      <c r="D113" s="350" t="s">
        <v>76</v>
      </c>
      <c r="E113" s="350" t="s">
        <v>115</v>
      </c>
      <c r="F113" s="351"/>
      <c r="G113" s="351"/>
      <c r="H113" s="352">
        <v>0</v>
      </c>
      <c r="I113" s="352">
        <v>3157894.74</v>
      </c>
      <c r="J113" s="352">
        <v>3157894.74</v>
      </c>
      <c r="K113" s="352">
        <f t="shared" ca="1" si="1"/>
        <v>100</v>
      </c>
      <c r="L113" s="11"/>
    </row>
    <row r="114" spans="1:12" s="12" customFormat="1" ht="25.5" outlineLevel="4" x14ac:dyDescent="0.25">
      <c r="A114" s="350" t="s">
        <v>84</v>
      </c>
      <c r="B114" s="350" t="s">
        <v>117</v>
      </c>
      <c r="C114" s="350" t="s">
        <v>96</v>
      </c>
      <c r="D114" s="350" t="s">
        <v>97</v>
      </c>
      <c r="E114" s="350" t="s">
        <v>115</v>
      </c>
      <c r="F114" s="351"/>
      <c r="G114" s="350" t="s">
        <v>111</v>
      </c>
      <c r="H114" s="353">
        <v>0</v>
      </c>
      <c r="I114" s="353">
        <v>157894.74</v>
      </c>
      <c r="J114" s="353">
        <v>157894.74</v>
      </c>
      <c r="K114" s="353">
        <f t="shared" ca="1" si="1"/>
        <v>100</v>
      </c>
      <c r="L114" s="11"/>
    </row>
    <row r="115" spans="1:12" s="12" customFormat="1" ht="25.5" outlineLevel="5" x14ac:dyDescent="0.25">
      <c r="A115" s="350" t="s">
        <v>87</v>
      </c>
      <c r="B115" s="350" t="s">
        <v>117</v>
      </c>
      <c r="C115" s="350" t="s">
        <v>96</v>
      </c>
      <c r="D115" s="350" t="s">
        <v>97</v>
      </c>
      <c r="E115" s="350" t="s">
        <v>115</v>
      </c>
      <c r="F115" s="351"/>
      <c r="G115" s="350" t="s">
        <v>111</v>
      </c>
      <c r="H115" s="353">
        <v>0</v>
      </c>
      <c r="I115" s="353">
        <v>0</v>
      </c>
      <c r="J115" s="353">
        <v>0</v>
      </c>
      <c r="K115" s="353" t="e">
        <f t="shared" ca="1" si="1"/>
        <v>#DIV/0!</v>
      </c>
      <c r="L115" s="13"/>
    </row>
    <row r="116" spans="1:12" s="12" customFormat="1" ht="38.25" outlineLevel="4" x14ac:dyDescent="0.25">
      <c r="A116" s="350" t="s">
        <v>87</v>
      </c>
      <c r="B116" s="350" t="s">
        <v>117</v>
      </c>
      <c r="C116" s="350" t="s">
        <v>96</v>
      </c>
      <c r="D116" s="350" t="s">
        <v>97</v>
      </c>
      <c r="E116" s="350" t="s">
        <v>115</v>
      </c>
      <c r="F116" s="350" t="s">
        <v>484</v>
      </c>
      <c r="G116" s="350" t="s">
        <v>111</v>
      </c>
      <c r="H116" s="353">
        <v>0</v>
      </c>
      <c r="I116" s="353">
        <v>157894.74</v>
      </c>
      <c r="J116" s="353">
        <v>157894.74</v>
      </c>
      <c r="K116" s="353">
        <f t="shared" ca="1" si="1"/>
        <v>100</v>
      </c>
      <c r="L116" s="11"/>
    </row>
    <row r="117" spans="1:12" s="12" customFormat="1" ht="25.5" outlineLevel="5" x14ac:dyDescent="0.25">
      <c r="A117" s="350" t="s">
        <v>84</v>
      </c>
      <c r="B117" s="350" t="s">
        <v>117</v>
      </c>
      <c r="C117" s="350" t="s">
        <v>96</v>
      </c>
      <c r="D117" s="350" t="s">
        <v>97</v>
      </c>
      <c r="E117" s="350" t="s">
        <v>115</v>
      </c>
      <c r="F117" s="351"/>
      <c r="G117" s="350" t="s">
        <v>112</v>
      </c>
      <c r="H117" s="353">
        <v>0</v>
      </c>
      <c r="I117" s="353">
        <v>3000000</v>
      </c>
      <c r="J117" s="353">
        <v>3000000</v>
      </c>
      <c r="K117" s="353">
        <f t="shared" ca="1" si="1"/>
        <v>100</v>
      </c>
      <c r="L117" s="13"/>
    </row>
    <row r="118" spans="1:12" s="12" customFormat="1" ht="25.5" outlineLevel="4" x14ac:dyDescent="0.25">
      <c r="A118" s="350" t="s">
        <v>87</v>
      </c>
      <c r="B118" s="350" t="s">
        <v>117</v>
      </c>
      <c r="C118" s="350" t="s">
        <v>96</v>
      </c>
      <c r="D118" s="350" t="s">
        <v>97</v>
      </c>
      <c r="E118" s="350" t="s">
        <v>115</v>
      </c>
      <c r="F118" s="351"/>
      <c r="G118" s="350" t="s">
        <v>112</v>
      </c>
      <c r="H118" s="353">
        <v>0</v>
      </c>
      <c r="I118" s="353">
        <v>0</v>
      </c>
      <c r="J118" s="353">
        <v>0</v>
      </c>
      <c r="K118" s="353" t="e">
        <f t="shared" ca="1" si="1"/>
        <v>#DIV/0!</v>
      </c>
      <c r="L118" s="11"/>
    </row>
    <row r="119" spans="1:12" s="12" customFormat="1" ht="38.25" outlineLevel="5" x14ac:dyDescent="0.25">
      <c r="A119" s="350" t="s">
        <v>87</v>
      </c>
      <c r="B119" s="350" t="s">
        <v>117</v>
      </c>
      <c r="C119" s="350" t="s">
        <v>96</v>
      </c>
      <c r="D119" s="350" t="s">
        <v>97</v>
      </c>
      <c r="E119" s="350" t="s">
        <v>115</v>
      </c>
      <c r="F119" s="350" t="s">
        <v>484</v>
      </c>
      <c r="G119" s="350" t="s">
        <v>112</v>
      </c>
      <c r="H119" s="353">
        <v>0</v>
      </c>
      <c r="I119" s="353">
        <v>3000000</v>
      </c>
      <c r="J119" s="353">
        <v>3000000</v>
      </c>
      <c r="K119" s="353">
        <f t="shared" ca="1" si="1"/>
        <v>100</v>
      </c>
      <c r="L119" s="13"/>
    </row>
    <row r="120" spans="1:12" s="12" customFormat="1" ht="38.25" outlineLevel="5" x14ac:dyDescent="0.25">
      <c r="A120" s="350" t="s">
        <v>525</v>
      </c>
      <c r="B120" s="350" t="s">
        <v>118</v>
      </c>
      <c r="C120" s="350" t="s">
        <v>76</v>
      </c>
      <c r="D120" s="350" t="s">
        <v>76</v>
      </c>
      <c r="E120" s="350" t="s">
        <v>77</v>
      </c>
      <c r="F120" s="351"/>
      <c r="G120" s="351"/>
      <c r="H120" s="352">
        <v>0</v>
      </c>
      <c r="I120" s="352">
        <v>1421052.63</v>
      </c>
      <c r="J120" s="352">
        <v>1421052.63</v>
      </c>
      <c r="K120" s="352">
        <f t="shared" ca="1" si="1"/>
        <v>100</v>
      </c>
      <c r="L120" s="13"/>
    </row>
    <row r="121" spans="1:12" s="12" customFormat="1" outlineLevel="4" x14ac:dyDescent="0.25">
      <c r="A121" s="350" t="s">
        <v>114</v>
      </c>
      <c r="B121" s="350" t="s">
        <v>118</v>
      </c>
      <c r="C121" s="350" t="s">
        <v>76</v>
      </c>
      <c r="D121" s="350" t="s">
        <v>76</v>
      </c>
      <c r="E121" s="350" t="s">
        <v>115</v>
      </c>
      <c r="F121" s="351"/>
      <c r="G121" s="351"/>
      <c r="H121" s="352">
        <v>0</v>
      </c>
      <c r="I121" s="352">
        <v>1421052.63</v>
      </c>
      <c r="J121" s="352">
        <v>1421052.63</v>
      </c>
      <c r="K121" s="352">
        <f t="shared" ca="1" si="1"/>
        <v>100</v>
      </c>
      <c r="L121" s="11"/>
    </row>
    <row r="122" spans="1:12" s="12" customFormat="1" ht="25.5" outlineLevel="5" x14ac:dyDescent="0.25">
      <c r="A122" s="350" t="s">
        <v>84</v>
      </c>
      <c r="B122" s="350" t="s">
        <v>118</v>
      </c>
      <c r="C122" s="350" t="s">
        <v>96</v>
      </c>
      <c r="D122" s="350" t="s">
        <v>97</v>
      </c>
      <c r="E122" s="350" t="s">
        <v>115</v>
      </c>
      <c r="F122" s="351"/>
      <c r="G122" s="350" t="s">
        <v>111</v>
      </c>
      <c r="H122" s="353">
        <v>0</v>
      </c>
      <c r="I122" s="353">
        <v>71052.63</v>
      </c>
      <c r="J122" s="353">
        <v>71052.63</v>
      </c>
      <c r="K122" s="353">
        <f t="shared" ca="1" si="1"/>
        <v>100</v>
      </c>
      <c r="L122" s="13"/>
    </row>
    <row r="123" spans="1:12" s="12" customFormat="1" ht="25.5" outlineLevel="5" x14ac:dyDescent="0.25">
      <c r="A123" s="350" t="s">
        <v>87</v>
      </c>
      <c r="B123" s="350" t="s">
        <v>118</v>
      </c>
      <c r="C123" s="350" t="s">
        <v>96</v>
      </c>
      <c r="D123" s="350" t="s">
        <v>97</v>
      </c>
      <c r="E123" s="350" t="s">
        <v>115</v>
      </c>
      <c r="F123" s="351"/>
      <c r="G123" s="350" t="s">
        <v>111</v>
      </c>
      <c r="H123" s="353">
        <v>0</v>
      </c>
      <c r="I123" s="353">
        <v>0</v>
      </c>
      <c r="J123" s="353">
        <v>0</v>
      </c>
      <c r="K123" s="353" t="e">
        <f t="shared" ca="1" si="1"/>
        <v>#DIV/0!</v>
      </c>
      <c r="L123" s="13"/>
    </row>
    <row r="124" spans="1:12" s="12" customFormat="1" ht="38.25" outlineLevel="2" x14ac:dyDescent="0.25">
      <c r="A124" s="350" t="s">
        <v>87</v>
      </c>
      <c r="B124" s="350" t="s">
        <v>118</v>
      </c>
      <c r="C124" s="350" t="s">
        <v>96</v>
      </c>
      <c r="D124" s="350" t="s">
        <v>97</v>
      </c>
      <c r="E124" s="350" t="s">
        <v>115</v>
      </c>
      <c r="F124" s="350" t="s">
        <v>485</v>
      </c>
      <c r="G124" s="350" t="s">
        <v>111</v>
      </c>
      <c r="H124" s="353">
        <v>0</v>
      </c>
      <c r="I124" s="353">
        <v>71052.63</v>
      </c>
      <c r="J124" s="353">
        <v>71052.63</v>
      </c>
      <c r="K124" s="353">
        <f t="shared" ca="1" si="1"/>
        <v>100</v>
      </c>
      <c r="L124" s="11"/>
    </row>
    <row r="125" spans="1:12" s="12" customFormat="1" ht="25.5" outlineLevel="3" x14ac:dyDescent="0.25">
      <c r="A125" s="350" t="s">
        <v>84</v>
      </c>
      <c r="B125" s="350" t="s">
        <v>118</v>
      </c>
      <c r="C125" s="350" t="s">
        <v>96</v>
      </c>
      <c r="D125" s="350" t="s">
        <v>97</v>
      </c>
      <c r="E125" s="350" t="s">
        <v>115</v>
      </c>
      <c r="F125" s="351"/>
      <c r="G125" s="350" t="s">
        <v>112</v>
      </c>
      <c r="H125" s="353">
        <v>0</v>
      </c>
      <c r="I125" s="353">
        <v>1350000</v>
      </c>
      <c r="J125" s="353">
        <v>1350000</v>
      </c>
      <c r="K125" s="353">
        <f t="shared" ca="1" si="1"/>
        <v>100</v>
      </c>
      <c r="L125" s="11"/>
    </row>
    <row r="126" spans="1:12" s="12" customFormat="1" ht="25.5" outlineLevel="4" x14ac:dyDescent="0.25">
      <c r="A126" s="350" t="s">
        <v>87</v>
      </c>
      <c r="B126" s="350" t="s">
        <v>118</v>
      </c>
      <c r="C126" s="350" t="s">
        <v>96</v>
      </c>
      <c r="D126" s="350" t="s">
        <v>97</v>
      </c>
      <c r="E126" s="350" t="s">
        <v>115</v>
      </c>
      <c r="F126" s="351"/>
      <c r="G126" s="350" t="s">
        <v>112</v>
      </c>
      <c r="H126" s="353">
        <v>0</v>
      </c>
      <c r="I126" s="353">
        <v>0</v>
      </c>
      <c r="J126" s="353">
        <v>0</v>
      </c>
      <c r="K126" s="353" t="e">
        <f t="shared" ca="1" si="1"/>
        <v>#DIV/0!</v>
      </c>
      <c r="L126" s="11"/>
    </row>
    <row r="127" spans="1:12" s="12" customFormat="1" ht="38.25" outlineLevel="5" x14ac:dyDescent="0.25">
      <c r="A127" s="350" t="s">
        <v>87</v>
      </c>
      <c r="B127" s="350" t="s">
        <v>118</v>
      </c>
      <c r="C127" s="350" t="s">
        <v>96</v>
      </c>
      <c r="D127" s="350" t="s">
        <v>97</v>
      </c>
      <c r="E127" s="350" t="s">
        <v>115</v>
      </c>
      <c r="F127" s="350" t="s">
        <v>485</v>
      </c>
      <c r="G127" s="350" t="s">
        <v>112</v>
      </c>
      <c r="H127" s="353">
        <v>0</v>
      </c>
      <c r="I127" s="353">
        <v>1350000</v>
      </c>
      <c r="J127" s="353">
        <v>1350000</v>
      </c>
      <c r="K127" s="353">
        <f t="shared" ca="1" si="1"/>
        <v>100</v>
      </c>
      <c r="L127" s="13"/>
    </row>
    <row r="128" spans="1:12" s="12" customFormat="1" ht="89.25" outlineLevel="4" x14ac:dyDescent="0.25">
      <c r="A128" s="350" t="s">
        <v>526</v>
      </c>
      <c r="B128" s="350" t="s">
        <v>119</v>
      </c>
      <c r="C128" s="350" t="s">
        <v>76</v>
      </c>
      <c r="D128" s="350" t="s">
        <v>76</v>
      </c>
      <c r="E128" s="350" t="s">
        <v>77</v>
      </c>
      <c r="F128" s="351"/>
      <c r="G128" s="351"/>
      <c r="H128" s="352">
        <v>0</v>
      </c>
      <c r="I128" s="352">
        <v>3823789.47</v>
      </c>
      <c r="J128" s="352">
        <v>3823789.47</v>
      </c>
      <c r="K128" s="352">
        <f t="shared" ca="1" si="1"/>
        <v>100</v>
      </c>
      <c r="L128" s="11"/>
    </row>
    <row r="129" spans="1:12" s="12" customFormat="1" outlineLevel="5" x14ac:dyDescent="0.25">
      <c r="A129" s="350" t="s">
        <v>114</v>
      </c>
      <c r="B129" s="350" t="s">
        <v>119</v>
      </c>
      <c r="C129" s="350" t="s">
        <v>76</v>
      </c>
      <c r="D129" s="350" t="s">
        <v>76</v>
      </c>
      <c r="E129" s="350" t="s">
        <v>115</v>
      </c>
      <c r="F129" s="351"/>
      <c r="G129" s="351"/>
      <c r="H129" s="352">
        <v>0</v>
      </c>
      <c r="I129" s="352">
        <v>2771157.89</v>
      </c>
      <c r="J129" s="352">
        <v>2771157.89</v>
      </c>
      <c r="K129" s="352">
        <f t="shared" ca="1" si="1"/>
        <v>100</v>
      </c>
      <c r="L129" s="13"/>
    </row>
    <row r="130" spans="1:12" s="12" customFormat="1" ht="25.5" outlineLevel="4" x14ac:dyDescent="0.25">
      <c r="A130" s="350" t="s">
        <v>84</v>
      </c>
      <c r="B130" s="350" t="s">
        <v>119</v>
      </c>
      <c r="C130" s="350" t="s">
        <v>96</v>
      </c>
      <c r="D130" s="350" t="s">
        <v>97</v>
      </c>
      <c r="E130" s="350" t="s">
        <v>115</v>
      </c>
      <c r="F130" s="351"/>
      <c r="G130" s="350" t="s">
        <v>111</v>
      </c>
      <c r="H130" s="353">
        <v>0</v>
      </c>
      <c r="I130" s="353">
        <v>138557.89000000001</v>
      </c>
      <c r="J130" s="353">
        <v>138557.89000000001</v>
      </c>
      <c r="K130" s="353">
        <f t="shared" ca="1" si="1"/>
        <v>100</v>
      </c>
      <c r="L130" s="11"/>
    </row>
    <row r="131" spans="1:12" s="12" customFormat="1" ht="25.5" outlineLevel="5" x14ac:dyDescent="0.25">
      <c r="A131" s="350" t="s">
        <v>87</v>
      </c>
      <c r="B131" s="350" t="s">
        <v>119</v>
      </c>
      <c r="C131" s="350" t="s">
        <v>96</v>
      </c>
      <c r="D131" s="350" t="s">
        <v>97</v>
      </c>
      <c r="E131" s="350" t="s">
        <v>115</v>
      </c>
      <c r="F131" s="351"/>
      <c r="G131" s="350" t="s">
        <v>111</v>
      </c>
      <c r="H131" s="353">
        <v>0</v>
      </c>
      <c r="I131" s="353">
        <v>0</v>
      </c>
      <c r="J131" s="353">
        <v>0</v>
      </c>
      <c r="K131" s="353" t="e">
        <f t="shared" ca="1" si="1"/>
        <v>#DIV/0!</v>
      </c>
      <c r="L131" s="13"/>
    </row>
    <row r="132" spans="1:12" s="12" customFormat="1" ht="38.25" outlineLevel="5" x14ac:dyDescent="0.25">
      <c r="A132" s="350" t="s">
        <v>87</v>
      </c>
      <c r="B132" s="350" t="s">
        <v>119</v>
      </c>
      <c r="C132" s="350" t="s">
        <v>96</v>
      </c>
      <c r="D132" s="350" t="s">
        <v>97</v>
      </c>
      <c r="E132" s="350" t="s">
        <v>115</v>
      </c>
      <c r="F132" s="350" t="s">
        <v>486</v>
      </c>
      <c r="G132" s="350" t="s">
        <v>111</v>
      </c>
      <c r="H132" s="353">
        <v>0</v>
      </c>
      <c r="I132" s="353">
        <v>0</v>
      </c>
      <c r="J132" s="353">
        <v>0</v>
      </c>
      <c r="K132" s="353" t="e">
        <f t="shared" ca="1" si="1"/>
        <v>#DIV/0!</v>
      </c>
      <c r="L132" s="13"/>
    </row>
    <row r="133" spans="1:12" s="12" customFormat="1" ht="38.25" outlineLevel="4" x14ac:dyDescent="0.25">
      <c r="A133" s="350" t="s">
        <v>87</v>
      </c>
      <c r="B133" s="350" t="s">
        <v>119</v>
      </c>
      <c r="C133" s="350" t="s">
        <v>96</v>
      </c>
      <c r="D133" s="350" t="s">
        <v>97</v>
      </c>
      <c r="E133" s="350" t="s">
        <v>115</v>
      </c>
      <c r="F133" s="350" t="s">
        <v>487</v>
      </c>
      <c r="G133" s="350" t="s">
        <v>111</v>
      </c>
      <c r="H133" s="353">
        <v>0</v>
      </c>
      <c r="I133" s="353">
        <v>138557.89000000001</v>
      </c>
      <c r="J133" s="353">
        <v>138557.89000000001</v>
      </c>
      <c r="K133" s="353">
        <f t="shared" ca="1" si="1"/>
        <v>100</v>
      </c>
      <c r="L133" s="11"/>
    </row>
    <row r="134" spans="1:12" s="12" customFormat="1" ht="25.5" outlineLevel="5" x14ac:dyDescent="0.25">
      <c r="A134" s="350" t="s">
        <v>84</v>
      </c>
      <c r="B134" s="350" t="s">
        <v>119</v>
      </c>
      <c r="C134" s="350" t="s">
        <v>96</v>
      </c>
      <c r="D134" s="350" t="s">
        <v>97</v>
      </c>
      <c r="E134" s="350" t="s">
        <v>115</v>
      </c>
      <c r="F134" s="351"/>
      <c r="G134" s="350" t="s">
        <v>112</v>
      </c>
      <c r="H134" s="353">
        <v>0</v>
      </c>
      <c r="I134" s="353">
        <v>2632600</v>
      </c>
      <c r="J134" s="353">
        <v>2632600</v>
      </c>
      <c r="K134" s="353">
        <f t="shared" ca="1" si="1"/>
        <v>100</v>
      </c>
      <c r="L134" s="13"/>
    </row>
    <row r="135" spans="1:12" s="12" customFormat="1" ht="25.5" outlineLevel="5" x14ac:dyDescent="0.25">
      <c r="A135" s="350" t="s">
        <v>87</v>
      </c>
      <c r="B135" s="350" t="s">
        <v>119</v>
      </c>
      <c r="C135" s="350" t="s">
        <v>96</v>
      </c>
      <c r="D135" s="350" t="s">
        <v>97</v>
      </c>
      <c r="E135" s="350" t="s">
        <v>115</v>
      </c>
      <c r="F135" s="351"/>
      <c r="G135" s="350" t="s">
        <v>112</v>
      </c>
      <c r="H135" s="353">
        <v>0</v>
      </c>
      <c r="I135" s="353">
        <v>0</v>
      </c>
      <c r="J135" s="353">
        <v>0</v>
      </c>
      <c r="K135" s="353" t="e">
        <f t="shared" ca="1" si="1"/>
        <v>#DIV/0!</v>
      </c>
      <c r="L135" s="13"/>
    </row>
    <row r="136" spans="1:12" s="12" customFormat="1" ht="38.25" outlineLevel="3" x14ac:dyDescent="0.25">
      <c r="A136" s="350" t="s">
        <v>87</v>
      </c>
      <c r="B136" s="350" t="s">
        <v>119</v>
      </c>
      <c r="C136" s="350" t="s">
        <v>96</v>
      </c>
      <c r="D136" s="350" t="s">
        <v>97</v>
      </c>
      <c r="E136" s="350" t="s">
        <v>115</v>
      </c>
      <c r="F136" s="350" t="s">
        <v>486</v>
      </c>
      <c r="G136" s="350" t="s">
        <v>112</v>
      </c>
      <c r="H136" s="353">
        <v>0</v>
      </c>
      <c r="I136" s="353">
        <v>0</v>
      </c>
      <c r="J136" s="353">
        <v>0</v>
      </c>
      <c r="K136" s="353" t="e">
        <f t="shared" ca="1" si="1"/>
        <v>#DIV/0!</v>
      </c>
      <c r="L136" s="11"/>
    </row>
    <row r="137" spans="1:12" s="12" customFormat="1" ht="38.25" outlineLevel="4" x14ac:dyDescent="0.25">
      <c r="A137" s="350" t="s">
        <v>87</v>
      </c>
      <c r="B137" s="350" t="s">
        <v>119</v>
      </c>
      <c r="C137" s="350" t="s">
        <v>96</v>
      </c>
      <c r="D137" s="350" t="s">
        <v>97</v>
      </c>
      <c r="E137" s="350" t="s">
        <v>115</v>
      </c>
      <c r="F137" s="350" t="s">
        <v>487</v>
      </c>
      <c r="G137" s="350" t="s">
        <v>112</v>
      </c>
      <c r="H137" s="353">
        <v>0</v>
      </c>
      <c r="I137" s="353">
        <v>2632600</v>
      </c>
      <c r="J137" s="353">
        <v>2632600</v>
      </c>
      <c r="K137" s="353">
        <f t="shared" ref="K137:K200" ca="1" si="2">INDIRECT("R[0]C[-1]", FALSE)/INDIRECT("R[0]C[-2]", FALSE)*100</f>
        <v>100</v>
      </c>
      <c r="L137" s="11"/>
    </row>
    <row r="138" spans="1:12" s="12" customFormat="1" ht="38.25" outlineLevel="5" x14ac:dyDescent="0.25">
      <c r="A138" s="350" t="s">
        <v>82</v>
      </c>
      <c r="B138" s="350" t="s">
        <v>119</v>
      </c>
      <c r="C138" s="350" t="s">
        <v>76</v>
      </c>
      <c r="D138" s="350" t="s">
        <v>76</v>
      </c>
      <c r="E138" s="350" t="s">
        <v>83</v>
      </c>
      <c r="F138" s="351"/>
      <c r="G138" s="351"/>
      <c r="H138" s="352">
        <v>0</v>
      </c>
      <c r="I138" s="352">
        <v>1052631.58</v>
      </c>
      <c r="J138" s="352">
        <v>1052631.58</v>
      </c>
      <c r="K138" s="352">
        <f t="shared" ca="1" si="2"/>
        <v>100</v>
      </c>
      <c r="L138" s="13"/>
    </row>
    <row r="139" spans="1:12" s="12" customFormat="1" ht="25.5" outlineLevel="5" x14ac:dyDescent="0.25">
      <c r="A139" s="350" t="s">
        <v>84</v>
      </c>
      <c r="B139" s="350" t="s">
        <v>119</v>
      </c>
      <c r="C139" s="350" t="s">
        <v>97</v>
      </c>
      <c r="D139" s="350" t="s">
        <v>316</v>
      </c>
      <c r="E139" s="350" t="s">
        <v>83</v>
      </c>
      <c r="F139" s="351"/>
      <c r="G139" s="350" t="s">
        <v>111</v>
      </c>
      <c r="H139" s="353">
        <v>0</v>
      </c>
      <c r="I139" s="353">
        <v>0</v>
      </c>
      <c r="J139" s="353">
        <v>0</v>
      </c>
      <c r="K139" s="353" t="e">
        <f t="shared" ca="1" si="2"/>
        <v>#DIV/0!</v>
      </c>
      <c r="L139" s="13"/>
    </row>
    <row r="140" spans="1:12" s="12" customFormat="1" ht="25.5" outlineLevel="4" x14ac:dyDescent="0.25">
      <c r="A140" s="350" t="s">
        <v>87</v>
      </c>
      <c r="B140" s="350" t="s">
        <v>119</v>
      </c>
      <c r="C140" s="350" t="s">
        <v>97</v>
      </c>
      <c r="D140" s="350" t="s">
        <v>316</v>
      </c>
      <c r="E140" s="350" t="s">
        <v>83</v>
      </c>
      <c r="F140" s="351"/>
      <c r="G140" s="350" t="s">
        <v>111</v>
      </c>
      <c r="H140" s="353">
        <v>0</v>
      </c>
      <c r="I140" s="353">
        <v>0</v>
      </c>
      <c r="J140" s="353">
        <v>0</v>
      </c>
      <c r="K140" s="353" t="e">
        <f t="shared" ca="1" si="2"/>
        <v>#DIV/0!</v>
      </c>
      <c r="L140" s="11"/>
    </row>
    <row r="141" spans="1:12" s="12" customFormat="1" ht="25.5" outlineLevel="5" x14ac:dyDescent="0.25">
      <c r="A141" s="350" t="s">
        <v>84</v>
      </c>
      <c r="B141" s="350" t="s">
        <v>119</v>
      </c>
      <c r="C141" s="350" t="s">
        <v>97</v>
      </c>
      <c r="D141" s="350" t="s">
        <v>316</v>
      </c>
      <c r="E141" s="350" t="s">
        <v>83</v>
      </c>
      <c r="F141" s="351"/>
      <c r="G141" s="350" t="s">
        <v>112</v>
      </c>
      <c r="H141" s="353">
        <v>0</v>
      </c>
      <c r="I141" s="353">
        <v>0</v>
      </c>
      <c r="J141" s="353">
        <v>0</v>
      </c>
      <c r="K141" s="353" t="e">
        <f t="shared" ca="1" si="2"/>
        <v>#DIV/0!</v>
      </c>
      <c r="L141" s="13"/>
    </row>
    <row r="142" spans="1:12" s="12" customFormat="1" ht="25.5" outlineLevel="5" x14ac:dyDescent="0.25">
      <c r="A142" s="350" t="s">
        <v>87</v>
      </c>
      <c r="B142" s="350" t="s">
        <v>119</v>
      </c>
      <c r="C142" s="350" t="s">
        <v>97</v>
      </c>
      <c r="D142" s="350" t="s">
        <v>316</v>
      </c>
      <c r="E142" s="350" t="s">
        <v>83</v>
      </c>
      <c r="F142" s="351"/>
      <c r="G142" s="350" t="s">
        <v>112</v>
      </c>
      <c r="H142" s="353">
        <v>0</v>
      </c>
      <c r="I142" s="353">
        <v>0</v>
      </c>
      <c r="J142" s="353">
        <v>0</v>
      </c>
      <c r="K142" s="353" t="e">
        <f t="shared" ca="1" si="2"/>
        <v>#DIV/0!</v>
      </c>
      <c r="L142" s="13"/>
    </row>
    <row r="143" spans="1:12" s="12" customFormat="1" ht="25.5" outlineLevel="2" x14ac:dyDescent="0.25">
      <c r="A143" s="350" t="s">
        <v>84</v>
      </c>
      <c r="B143" s="350" t="s">
        <v>119</v>
      </c>
      <c r="C143" s="350" t="s">
        <v>96</v>
      </c>
      <c r="D143" s="350" t="s">
        <v>97</v>
      </c>
      <c r="E143" s="350" t="s">
        <v>83</v>
      </c>
      <c r="F143" s="351"/>
      <c r="G143" s="350" t="s">
        <v>111</v>
      </c>
      <c r="H143" s="353">
        <v>0</v>
      </c>
      <c r="I143" s="353">
        <v>52631.58</v>
      </c>
      <c r="J143" s="353">
        <v>52631.58</v>
      </c>
      <c r="K143" s="353">
        <f t="shared" ca="1" si="2"/>
        <v>100</v>
      </c>
      <c r="L143" s="11"/>
    </row>
    <row r="144" spans="1:12" s="12" customFormat="1" ht="25.5" outlineLevel="3" x14ac:dyDescent="0.25">
      <c r="A144" s="350" t="s">
        <v>87</v>
      </c>
      <c r="B144" s="350" t="s">
        <v>119</v>
      </c>
      <c r="C144" s="350" t="s">
        <v>96</v>
      </c>
      <c r="D144" s="350" t="s">
        <v>97</v>
      </c>
      <c r="E144" s="350" t="s">
        <v>83</v>
      </c>
      <c r="F144" s="351"/>
      <c r="G144" s="350" t="s">
        <v>111</v>
      </c>
      <c r="H144" s="353">
        <v>0</v>
      </c>
      <c r="I144" s="353">
        <v>0</v>
      </c>
      <c r="J144" s="353">
        <v>0</v>
      </c>
      <c r="K144" s="353" t="e">
        <f t="shared" ca="1" si="2"/>
        <v>#DIV/0!</v>
      </c>
      <c r="L144" s="11"/>
    </row>
    <row r="145" spans="1:12" s="12" customFormat="1" ht="38.25" outlineLevel="4" x14ac:dyDescent="0.25">
      <c r="A145" s="350" t="s">
        <v>87</v>
      </c>
      <c r="B145" s="350" t="s">
        <v>119</v>
      </c>
      <c r="C145" s="350" t="s">
        <v>96</v>
      </c>
      <c r="D145" s="350" t="s">
        <v>97</v>
      </c>
      <c r="E145" s="350" t="s">
        <v>83</v>
      </c>
      <c r="F145" s="350" t="s">
        <v>486</v>
      </c>
      <c r="G145" s="350" t="s">
        <v>111</v>
      </c>
      <c r="H145" s="353">
        <v>0</v>
      </c>
      <c r="I145" s="353">
        <v>52631.58</v>
      </c>
      <c r="J145" s="353">
        <v>52631.58</v>
      </c>
      <c r="K145" s="353">
        <f t="shared" ca="1" si="2"/>
        <v>100</v>
      </c>
      <c r="L145" s="11"/>
    </row>
    <row r="146" spans="1:12" s="12" customFormat="1" ht="25.5" outlineLevel="5" x14ac:dyDescent="0.25">
      <c r="A146" s="350" t="s">
        <v>84</v>
      </c>
      <c r="B146" s="350" t="s">
        <v>119</v>
      </c>
      <c r="C146" s="350" t="s">
        <v>96</v>
      </c>
      <c r="D146" s="350" t="s">
        <v>97</v>
      </c>
      <c r="E146" s="350" t="s">
        <v>83</v>
      </c>
      <c r="F146" s="351"/>
      <c r="G146" s="350" t="s">
        <v>112</v>
      </c>
      <c r="H146" s="353">
        <v>0</v>
      </c>
      <c r="I146" s="353">
        <v>1000000</v>
      </c>
      <c r="J146" s="353">
        <v>1000000</v>
      </c>
      <c r="K146" s="353">
        <f t="shared" ca="1" si="2"/>
        <v>100</v>
      </c>
      <c r="L146" s="13"/>
    </row>
    <row r="147" spans="1:12" s="12" customFormat="1" ht="25.5" outlineLevel="4" x14ac:dyDescent="0.25">
      <c r="A147" s="350" t="s">
        <v>87</v>
      </c>
      <c r="B147" s="350" t="s">
        <v>119</v>
      </c>
      <c r="C147" s="350" t="s">
        <v>96</v>
      </c>
      <c r="D147" s="350" t="s">
        <v>97</v>
      </c>
      <c r="E147" s="350" t="s">
        <v>83</v>
      </c>
      <c r="F147" s="351"/>
      <c r="G147" s="350" t="s">
        <v>112</v>
      </c>
      <c r="H147" s="353">
        <v>0</v>
      </c>
      <c r="I147" s="353">
        <v>0</v>
      </c>
      <c r="J147" s="353">
        <v>0</v>
      </c>
      <c r="K147" s="353" t="e">
        <f t="shared" ca="1" si="2"/>
        <v>#DIV/0!</v>
      </c>
      <c r="L147" s="11"/>
    </row>
    <row r="148" spans="1:12" s="12" customFormat="1" ht="38.25" outlineLevel="5" x14ac:dyDescent="0.25">
      <c r="A148" s="350" t="s">
        <v>87</v>
      </c>
      <c r="B148" s="350" t="s">
        <v>119</v>
      </c>
      <c r="C148" s="350" t="s">
        <v>96</v>
      </c>
      <c r="D148" s="350" t="s">
        <v>97</v>
      </c>
      <c r="E148" s="350" t="s">
        <v>83</v>
      </c>
      <c r="F148" s="350" t="s">
        <v>486</v>
      </c>
      <c r="G148" s="350" t="s">
        <v>112</v>
      </c>
      <c r="H148" s="353">
        <v>0</v>
      </c>
      <c r="I148" s="353">
        <v>1000000</v>
      </c>
      <c r="J148" s="353">
        <v>1000000</v>
      </c>
      <c r="K148" s="353">
        <f t="shared" ca="1" si="2"/>
        <v>100</v>
      </c>
      <c r="L148" s="13"/>
    </row>
    <row r="149" spans="1:12" s="12" customFormat="1" ht="51" outlineLevel="4" x14ac:dyDescent="0.25">
      <c r="A149" s="350" t="s">
        <v>527</v>
      </c>
      <c r="B149" s="350" t="s">
        <v>120</v>
      </c>
      <c r="C149" s="350" t="s">
        <v>76</v>
      </c>
      <c r="D149" s="350" t="s">
        <v>76</v>
      </c>
      <c r="E149" s="350" t="s">
        <v>77</v>
      </c>
      <c r="F149" s="351"/>
      <c r="G149" s="351"/>
      <c r="H149" s="352">
        <v>0</v>
      </c>
      <c r="I149" s="352">
        <v>960421.05</v>
      </c>
      <c r="J149" s="352">
        <v>960421.05</v>
      </c>
      <c r="K149" s="352">
        <f t="shared" ca="1" si="2"/>
        <v>100</v>
      </c>
      <c r="L149" s="11"/>
    </row>
    <row r="150" spans="1:12" s="12" customFormat="1" outlineLevel="5" x14ac:dyDescent="0.25">
      <c r="A150" s="350" t="s">
        <v>114</v>
      </c>
      <c r="B150" s="350" t="s">
        <v>120</v>
      </c>
      <c r="C150" s="350" t="s">
        <v>76</v>
      </c>
      <c r="D150" s="350" t="s">
        <v>76</v>
      </c>
      <c r="E150" s="350" t="s">
        <v>115</v>
      </c>
      <c r="F150" s="351"/>
      <c r="G150" s="351"/>
      <c r="H150" s="352">
        <v>0</v>
      </c>
      <c r="I150" s="352">
        <v>960421.05</v>
      </c>
      <c r="J150" s="352">
        <v>960421.05</v>
      </c>
      <c r="K150" s="352">
        <f t="shared" ca="1" si="2"/>
        <v>100</v>
      </c>
      <c r="L150" s="13"/>
    </row>
    <row r="151" spans="1:12" s="12" customFormat="1" ht="25.5" outlineLevel="5" x14ac:dyDescent="0.25">
      <c r="A151" s="350" t="s">
        <v>84</v>
      </c>
      <c r="B151" s="350" t="s">
        <v>120</v>
      </c>
      <c r="C151" s="350" t="s">
        <v>96</v>
      </c>
      <c r="D151" s="350" t="s">
        <v>97</v>
      </c>
      <c r="E151" s="350" t="s">
        <v>115</v>
      </c>
      <c r="F151" s="351"/>
      <c r="G151" s="350" t="s">
        <v>111</v>
      </c>
      <c r="H151" s="353">
        <v>0</v>
      </c>
      <c r="I151" s="353">
        <v>48021.05</v>
      </c>
      <c r="J151" s="353">
        <v>48021.05</v>
      </c>
      <c r="K151" s="353">
        <f t="shared" ca="1" si="2"/>
        <v>100</v>
      </c>
      <c r="L151" s="13"/>
    </row>
    <row r="152" spans="1:12" s="12" customFormat="1" ht="25.5" outlineLevel="4" x14ac:dyDescent="0.25">
      <c r="A152" s="350" t="s">
        <v>87</v>
      </c>
      <c r="B152" s="350" t="s">
        <v>120</v>
      </c>
      <c r="C152" s="350" t="s">
        <v>96</v>
      </c>
      <c r="D152" s="350" t="s">
        <v>97</v>
      </c>
      <c r="E152" s="350" t="s">
        <v>115</v>
      </c>
      <c r="F152" s="351"/>
      <c r="G152" s="350" t="s">
        <v>111</v>
      </c>
      <c r="H152" s="353">
        <v>0</v>
      </c>
      <c r="I152" s="353">
        <v>0</v>
      </c>
      <c r="J152" s="353">
        <v>0</v>
      </c>
      <c r="K152" s="353" t="e">
        <f t="shared" ca="1" si="2"/>
        <v>#DIV/0!</v>
      </c>
      <c r="L152" s="11"/>
    </row>
    <row r="153" spans="1:12" s="12" customFormat="1" ht="38.25" outlineLevel="5" x14ac:dyDescent="0.25">
      <c r="A153" s="350" t="s">
        <v>87</v>
      </c>
      <c r="B153" s="350" t="s">
        <v>120</v>
      </c>
      <c r="C153" s="350" t="s">
        <v>96</v>
      </c>
      <c r="D153" s="350" t="s">
        <v>97</v>
      </c>
      <c r="E153" s="350" t="s">
        <v>115</v>
      </c>
      <c r="F153" s="350" t="s">
        <v>488</v>
      </c>
      <c r="G153" s="350" t="s">
        <v>111</v>
      </c>
      <c r="H153" s="353">
        <v>0</v>
      </c>
      <c r="I153" s="353">
        <v>0</v>
      </c>
      <c r="J153" s="353">
        <v>0</v>
      </c>
      <c r="K153" s="353" t="e">
        <f t="shared" ca="1" si="2"/>
        <v>#DIV/0!</v>
      </c>
      <c r="L153" s="13"/>
    </row>
    <row r="154" spans="1:12" s="12" customFormat="1" ht="38.25" outlineLevel="5" x14ac:dyDescent="0.25">
      <c r="A154" s="350" t="s">
        <v>87</v>
      </c>
      <c r="B154" s="350" t="s">
        <v>120</v>
      </c>
      <c r="C154" s="350" t="s">
        <v>96</v>
      </c>
      <c r="D154" s="350" t="s">
        <v>97</v>
      </c>
      <c r="E154" s="350" t="s">
        <v>115</v>
      </c>
      <c r="F154" s="350" t="s">
        <v>489</v>
      </c>
      <c r="G154" s="350" t="s">
        <v>111</v>
      </c>
      <c r="H154" s="353">
        <v>0</v>
      </c>
      <c r="I154" s="353">
        <v>48021.05</v>
      </c>
      <c r="J154" s="353">
        <v>48021.05</v>
      </c>
      <c r="K154" s="353">
        <f t="shared" ca="1" si="2"/>
        <v>100</v>
      </c>
      <c r="L154" s="13"/>
    </row>
    <row r="155" spans="1:12" s="12" customFormat="1" ht="25.5" outlineLevel="2" x14ac:dyDescent="0.25">
      <c r="A155" s="350" t="s">
        <v>84</v>
      </c>
      <c r="B155" s="350" t="s">
        <v>120</v>
      </c>
      <c r="C155" s="350" t="s">
        <v>96</v>
      </c>
      <c r="D155" s="350" t="s">
        <v>97</v>
      </c>
      <c r="E155" s="350" t="s">
        <v>115</v>
      </c>
      <c r="F155" s="351"/>
      <c r="G155" s="350" t="s">
        <v>112</v>
      </c>
      <c r="H155" s="353">
        <v>0</v>
      </c>
      <c r="I155" s="353">
        <v>912400</v>
      </c>
      <c r="J155" s="353">
        <v>912400</v>
      </c>
      <c r="K155" s="353">
        <f t="shared" ca="1" si="2"/>
        <v>100</v>
      </c>
      <c r="L155" s="11"/>
    </row>
    <row r="156" spans="1:12" s="12" customFormat="1" ht="25.5" outlineLevel="3" x14ac:dyDescent="0.25">
      <c r="A156" s="350" t="s">
        <v>87</v>
      </c>
      <c r="B156" s="350" t="s">
        <v>120</v>
      </c>
      <c r="C156" s="350" t="s">
        <v>96</v>
      </c>
      <c r="D156" s="350" t="s">
        <v>97</v>
      </c>
      <c r="E156" s="350" t="s">
        <v>115</v>
      </c>
      <c r="F156" s="351"/>
      <c r="G156" s="350" t="s">
        <v>112</v>
      </c>
      <c r="H156" s="353">
        <v>0</v>
      </c>
      <c r="I156" s="353">
        <v>0</v>
      </c>
      <c r="J156" s="353">
        <v>0</v>
      </c>
      <c r="K156" s="353" t="e">
        <f t="shared" ca="1" si="2"/>
        <v>#DIV/0!</v>
      </c>
      <c r="L156" s="11"/>
    </row>
    <row r="157" spans="1:12" s="12" customFormat="1" ht="38.25" outlineLevel="4" x14ac:dyDescent="0.25">
      <c r="A157" s="350" t="s">
        <v>87</v>
      </c>
      <c r="B157" s="350" t="s">
        <v>120</v>
      </c>
      <c r="C157" s="350" t="s">
        <v>96</v>
      </c>
      <c r="D157" s="350" t="s">
        <v>97</v>
      </c>
      <c r="E157" s="350" t="s">
        <v>115</v>
      </c>
      <c r="F157" s="350" t="s">
        <v>488</v>
      </c>
      <c r="G157" s="350" t="s">
        <v>112</v>
      </c>
      <c r="H157" s="353">
        <v>0</v>
      </c>
      <c r="I157" s="353">
        <v>0</v>
      </c>
      <c r="J157" s="353">
        <v>0</v>
      </c>
      <c r="K157" s="353" t="e">
        <f t="shared" ca="1" si="2"/>
        <v>#DIV/0!</v>
      </c>
      <c r="L157" s="11"/>
    </row>
    <row r="158" spans="1:12" s="12" customFormat="1" ht="38.25" outlineLevel="5" x14ac:dyDescent="0.25">
      <c r="A158" s="350" t="s">
        <v>87</v>
      </c>
      <c r="B158" s="350" t="s">
        <v>120</v>
      </c>
      <c r="C158" s="350" t="s">
        <v>96</v>
      </c>
      <c r="D158" s="350" t="s">
        <v>97</v>
      </c>
      <c r="E158" s="350" t="s">
        <v>115</v>
      </c>
      <c r="F158" s="350" t="s">
        <v>489</v>
      </c>
      <c r="G158" s="350" t="s">
        <v>112</v>
      </c>
      <c r="H158" s="353">
        <v>0</v>
      </c>
      <c r="I158" s="353">
        <v>912400</v>
      </c>
      <c r="J158" s="353">
        <v>912400</v>
      </c>
      <c r="K158" s="353">
        <f t="shared" ca="1" si="2"/>
        <v>100</v>
      </c>
      <c r="L158" s="13"/>
    </row>
    <row r="159" spans="1:12" s="12" customFormat="1" ht="38.25" outlineLevel="4" x14ac:dyDescent="0.25">
      <c r="A159" s="350" t="s">
        <v>528</v>
      </c>
      <c r="B159" s="350" t="s">
        <v>490</v>
      </c>
      <c r="C159" s="350" t="s">
        <v>76</v>
      </c>
      <c r="D159" s="350" t="s">
        <v>76</v>
      </c>
      <c r="E159" s="350" t="s">
        <v>77</v>
      </c>
      <c r="F159" s="351"/>
      <c r="G159" s="351"/>
      <c r="H159" s="352">
        <v>0</v>
      </c>
      <c r="I159" s="352">
        <v>30559505.260000002</v>
      </c>
      <c r="J159" s="352">
        <v>30559505.260000002</v>
      </c>
      <c r="K159" s="352">
        <f t="shared" ca="1" si="2"/>
        <v>100</v>
      </c>
      <c r="L159" s="11"/>
    </row>
    <row r="160" spans="1:12" s="12" customFormat="1" outlineLevel="5" x14ac:dyDescent="0.25">
      <c r="A160" s="350" t="s">
        <v>114</v>
      </c>
      <c r="B160" s="350" t="s">
        <v>490</v>
      </c>
      <c r="C160" s="350" t="s">
        <v>76</v>
      </c>
      <c r="D160" s="350" t="s">
        <v>76</v>
      </c>
      <c r="E160" s="350" t="s">
        <v>115</v>
      </c>
      <c r="F160" s="351"/>
      <c r="G160" s="351"/>
      <c r="H160" s="352">
        <v>0</v>
      </c>
      <c r="I160" s="352">
        <v>30559505.260000002</v>
      </c>
      <c r="J160" s="352">
        <v>30559505.260000002</v>
      </c>
      <c r="K160" s="352">
        <f t="shared" ca="1" si="2"/>
        <v>100</v>
      </c>
      <c r="L160" s="13"/>
    </row>
    <row r="161" spans="1:14" s="12" customFormat="1" ht="25.5" outlineLevel="4" x14ac:dyDescent="0.25">
      <c r="A161" s="350" t="s">
        <v>84</v>
      </c>
      <c r="B161" s="350" t="s">
        <v>490</v>
      </c>
      <c r="C161" s="350" t="s">
        <v>96</v>
      </c>
      <c r="D161" s="350" t="s">
        <v>97</v>
      </c>
      <c r="E161" s="350" t="s">
        <v>115</v>
      </c>
      <c r="F161" s="351"/>
      <c r="G161" s="350" t="s">
        <v>111</v>
      </c>
      <c r="H161" s="353">
        <v>0</v>
      </c>
      <c r="I161" s="353">
        <v>1527975.26</v>
      </c>
      <c r="J161" s="353">
        <v>1527975.26</v>
      </c>
      <c r="K161" s="353">
        <f t="shared" ca="1" si="2"/>
        <v>100</v>
      </c>
      <c r="L161" s="11"/>
    </row>
    <row r="162" spans="1:14" s="12" customFormat="1" ht="38.25" outlineLevel="5" x14ac:dyDescent="0.25">
      <c r="A162" s="350" t="s">
        <v>87</v>
      </c>
      <c r="B162" s="350" t="s">
        <v>490</v>
      </c>
      <c r="C162" s="350" t="s">
        <v>96</v>
      </c>
      <c r="D162" s="350" t="s">
        <v>97</v>
      </c>
      <c r="E162" s="350" t="s">
        <v>115</v>
      </c>
      <c r="F162" s="350" t="s">
        <v>491</v>
      </c>
      <c r="G162" s="350" t="s">
        <v>111</v>
      </c>
      <c r="H162" s="353">
        <v>0</v>
      </c>
      <c r="I162" s="353">
        <v>0</v>
      </c>
      <c r="J162" s="353">
        <v>0</v>
      </c>
      <c r="K162" s="353" t="e">
        <f t="shared" ca="1" si="2"/>
        <v>#DIV/0!</v>
      </c>
      <c r="L162" s="13"/>
    </row>
    <row r="163" spans="1:14" s="12" customFormat="1" ht="38.25" outlineLevel="5" x14ac:dyDescent="0.25">
      <c r="A163" s="350" t="s">
        <v>87</v>
      </c>
      <c r="B163" s="350" t="s">
        <v>490</v>
      </c>
      <c r="C163" s="350" t="s">
        <v>96</v>
      </c>
      <c r="D163" s="350" t="s">
        <v>97</v>
      </c>
      <c r="E163" s="350" t="s">
        <v>115</v>
      </c>
      <c r="F163" s="350" t="s">
        <v>492</v>
      </c>
      <c r="G163" s="350" t="s">
        <v>111</v>
      </c>
      <c r="H163" s="353">
        <v>0</v>
      </c>
      <c r="I163" s="353">
        <v>1527975.26</v>
      </c>
      <c r="J163" s="353">
        <v>1527975.26</v>
      </c>
      <c r="K163" s="353">
        <f t="shared" ca="1" si="2"/>
        <v>100</v>
      </c>
      <c r="L163" s="13"/>
    </row>
    <row r="164" spans="1:14" s="12" customFormat="1" ht="25.5" outlineLevel="4" x14ac:dyDescent="0.25">
      <c r="A164" s="350" t="s">
        <v>84</v>
      </c>
      <c r="B164" s="350" t="s">
        <v>490</v>
      </c>
      <c r="C164" s="350" t="s">
        <v>96</v>
      </c>
      <c r="D164" s="350" t="s">
        <v>97</v>
      </c>
      <c r="E164" s="350" t="s">
        <v>115</v>
      </c>
      <c r="F164" s="351"/>
      <c r="G164" s="350" t="s">
        <v>112</v>
      </c>
      <c r="H164" s="353">
        <v>0</v>
      </c>
      <c r="I164" s="353">
        <v>29031530</v>
      </c>
      <c r="J164" s="353">
        <v>29031530</v>
      </c>
      <c r="K164" s="353">
        <f t="shared" ca="1" si="2"/>
        <v>100</v>
      </c>
      <c r="L164" s="11"/>
      <c r="N164" s="363">
        <f>I163+I171+I178</f>
        <v>5511000</v>
      </c>
    </row>
    <row r="165" spans="1:14" s="12" customFormat="1" ht="38.25" outlineLevel="5" x14ac:dyDescent="0.25">
      <c r="A165" s="350" t="s">
        <v>87</v>
      </c>
      <c r="B165" s="350" t="s">
        <v>490</v>
      </c>
      <c r="C165" s="350" t="s">
        <v>96</v>
      </c>
      <c r="D165" s="350" t="s">
        <v>97</v>
      </c>
      <c r="E165" s="350" t="s">
        <v>115</v>
      </c>
      <c r="F165" s="350" t="s">
        <v>491</v>
      </c>
      <c r="G165" s="350" t="s">
        <v>112</v>
      </c>
      <c r="H165" s="353">
        <v>0</v>
      </c>
      <c r="I165" s="353">
        <v>0</v>
      </c>
      <c r="J165" s="353">
        <v>0</v>
      </c>
      <c r="K165" s="353" t="e">
        <f t="shared" ca="1" si="2"/>
        <v>#DIV/0!</v>
      </c>
      <c r="L165" s="13"/>
    </row>
    <row r="166" spans="1:14" s="12" customFormat="1" ht="38.25" outlineLevel="5" x14ac:dyDescent="0.25">
      <c r="A166" s="350" t="s">
        <v>87</v>
      </c>
      <c r="B166" s="350" t="s">
        <v>490</v>
      </c>
      <c r="C166" s="350" t="s">
        <v>96</v>
      </c>
      <c r="D166" s="350" t="s">
        <v>97</v>
      </c>
      <c r="E166" s="350" t="s">
        <v>115</v>
      </c>
      <c r="F166" s="350" t="s">
        <v>492</v>
      </c>
      <c r="G166" s="350" t="s">
        <v>112</v>
      </c>
      <c r="H166" s="353">
        <v>0</v>
      </c>
      <c r="I166" s="353">
        <v>29031530</v>
      </c>
      <c r="J166" s="353">
        <v>29031530</v>
      </c>
      <c r="K166" s="353">
        <f t="shared" ca="1" si="2"/>
        <v>100</v>
      </c>
      <c r="L166" s="13"/>
    </row>
    <row r="167" spans="1:14" s="12" customFormat="1" ht="38.25" outlineLevel="2" x14ac:dyDescent="0.25">
      <c r="A167" s="350" t="s">
        <v>529</v>
      </c>
      <c r="B167" s="350" t="s">
        <v>493</v>
      </c>
      <c r="C167" s="350" t="s">
        <v>76</v>
      </c>
      <c r="D167" s="350" t="s">
        <v>76</v>
      </c>
      <c r="E167" s="350" t="s">
        <v>77</v>
      </c>
      <c r="F167" s="351"/>
      <c r="G167" s="351"/>
      <c r="H167" s="352">
        <v>0</v>
      </c>
      <c r="I167" s="352">
        <v>30559505.260000002</v>
      </c>
      <c r="J167" s="352">
        <v>30559505.260000002</v>
      </c>
      <c r="K167" s="352">
        <f t="shared" ca="1" si="2"/>
        <v>100</v>
      </c>
      <c r="L167" s="11"/>
    </row>
    <row r="168" spans="1:14" s="12" customFormat="1" outlineLevel="3" x14ac:dyDescent="0.25">
      <c r="A168" s="350" t="s">
        <v>114</v>
      </c>
      <c r="B168" s="350" t="s">
        <v>493</v>
      </c>
      <c r="C168" s="350" t="s">
        <v>76</v>
      </c>
      <c r="D168" s="350" t="s">
        <v>76</v>
      </c>
      <c r="E168" s="350" t="s">
        <v>115</v>
      </c>
      <c r="F168" s="351"/>
      <c r="G168" s="351"/>
      <c r="H168" s="352">
        <v>0</v>
      </c>
      <c r="I168" s="352">
        <v>30559505.260000002</v>
      </c>
      <c r="J168" s="352">
        <v>30559505.260000002</v>
      </c>
      <c r="K168" s="352">
        <f t="shared" ca="1" si="2"/>
        <v>100</v>
      </c>
      <c r="L168" s="11"/>
    </row>
    <row r="169" spans="1:14" s="12" customFormat="1" ht="25.5" outlineLevel="4" x14ac:dyDescent="0.25">
      <c r="A169" s="350" t="s">
        <v>84</v>
      </c>
      <c r="B169" s="350" t="s">
        <v>493</v>
      </c>
      <c r="C169" s="350" t="s">
        <v>96</v>
      </c>
      <c r="D169" s="350" t="s">
        <v>97</v>
      </c>
      <c r="E169" s="350" t="s">
        <v>115</v>
      </c>
      <c r="F169" s="351"/>
      <c r="G169" s="350" t="s">
        <v>111</v>
      </c>
      <c r="H169" s="353">
        <v>0</v>
      </c>
      <c r="I169" s="353">
        <v>1527975.26</v>
      </c>
      <c r="J169" s="353">
        <v>1527975.26</v>
      </c>
      <c r="K169" s="353">
        <f t="shared" ca="1" si="2"/>
        <v>100</v>
      </c>
      <c r="L169" s="11"/>
    </row>
    <row r="170" spans="1:14" s="12" customFormat="1" ht="38.25" outlineLevel="5" x14ac:dyDescent="0.25">
      <c r="A170" s="350" t="s">
        <v>87</v>
      </c>
      <c r="B170" s="350" t="s">
        <v>493</v>
      </c>
      <c r="C170" s="350" t="s">
        <v>96</v>
      </c>
      <c r="D170" s="350" t="s">
        <v>97</v>
      </c>
      <c r="E170" s="350" t="s">
        <v>115</v>
      </c>
      <c r="F170" s="350" t="s">
        <v>491</v>
      </c>
      <c r="G170" s="350" t="s">
        <v>111</v>
      </c>
      <c r="H170" s="353">
        <v>0</v>
      </c>
      <c r="I170" s="353">
        <v>0</v>
      </c>
      <c r="J170" s="353">
        <v>0</v>
      </c>
      <c r="K170" s="353" t="e">
        <f t="shared" ca="1" si="2"/>
        <v>#DIV/0!</v>
      </c>
      <c r="L170" s="13"/>
    </row>
    <row r="171" spans="1:14" s="12" customFormat="1" ht="38.25" outlineLevel="5" x14ac:dyDescent="0.25">
      <c r="A171" s="350" t="s">
        <v>87</v>
      </c>
      <c r="B171" s="350" t="s">
        <v>493</v>
      </c>
      <c r="C171" s="350" t="s">
        <v>96</v>
      </c>
      <c r="D171" s="350" t="s">
        <v>97</v>
      </c>
      <c r="E171" s="350" t="s">
        <v>115</v>
      </c>
      <c r="F171" s="350" t="s">
        <v>492</v>
      </c>
      <c r="G171" s="350" t="s">
        <v>111</v>
      </c>
      <c r="H171" s="353">
        <v>0</v>
      </c>
      <c r="I171" s="353">
        <v>1527975.26</v>
      </c>
      <c r="J171" s="353">
        <v>1527975.26</v>
      </c>
      <c r="K171" s="353">
        <f t="shared" ca="1" si="2"/>
        <v>100</v>
      </c>
      <c r="L171" s="13"/>
    </row>
    <row r="172" spans="1:14" s="12" customFormat="1" ht="25.5" outlineLevel="4" x14ac:dyDescent="0.25">
      <c r="A172" s="350" t="s">
        <v>84</v>
      </c>
      <c r="B172" s="350" t="s">
        <v>493</v>
      </c>
      <c r="C172" s="350" t="s">
        <v>96</v>
      </c>
      <c r="D172" s="350" t="s">
        <v>97</v>
      </c>
      <c r="E172" s="350" t="s">
        <v>115</v>
      </c>
      <c r="F172" s="351"/>
      <c r="G172" s="350" t="s">
        <v>112</v>
      </c>
      <c r="H172" s="353">
        <v>0</v>
      </c>
      <c r="I172" s="353">
        <v>29031530</v>
      </c>
      <c r="J172" s="353">
        <v>29031530</v>
      </c>
      <c r="K172" s="353">
        <f t="shared" ca="1" si="2"/>
        <v>100</v>
      </c>
      <c r="L172" s="11"/>
    </row>
    <row r="173" spans="1:14" s="12" customFormat="1" ht="38.25" outlineLevel="5" x14ac:dyDescent="0.25">
      <c r="A173" s="350" t="s">
        <v>87</v>
      </c>
      <c r="B173" s="350" t="s">
        <v>493</v>
      </c>
      <c r="C173" s="350" t="s">
        <v>96</v>
      </c>
      <c r="D173" s="350" t="s">
        <v>97</v>
      </c>
      <c r="E173" s="350" t="s">
        <v>115</v>
      </c>
      <c r="F173" s="350" t="s">
        <v>491</v>
      </c>
      <c r="G173" s="350" t="s">
        <v>112</v>
      </c>
      <c r="H173" s="353">
        <v>0</v>
      </c>
      <c r="I173" s="353">
        <v>0</v>
      </c>
      <c r="J173" s="353">
        <v>0</v>
      </c>
      <c r="K173" s="353" t="e">
        <f t="shared" ca="1" si="2"/>
        <v>#DIV/0!</v>
      </c>
      <c r="L173" s="13"/>
    </row>
    <row r="174" spans="1:14" s="12" customFormat="1" ht="38.25" outlineLevel="5" x14ac:dyDescent="0.25">
      <c r="A174" s="350" t="s">
        <v>87</v>
      </c>
      <c r="B174" s="350" t="s">
        <v>493</v>
      </c>
      <c r="C174" s="350" t="s">
        <v>96</v>
      </c>
      <c r="D174" s="350" t="s">
        <v>97</v>
      </c>
      <c r="E174" s="350" t="s">
        <v>115</v>
      </c>
      <c r="F174" s="350" t="s">
        <v>492</v>
      </c>
      <c r="G174" s="350" t="s">
        <v>112</v>
      </c>
      <c r="H174" s="353">
        <v>0</v>
      </c>
      <c r="I174" s="353">
        <v>29031530</v>
      </c>
      <c r="J174" s="353">
        <v>29031530</v>
      </c>
      <c r="K174" s="353">
        <f t="shared" ca="1" si="2"/>
        <v>100</v>
      </c>
      <c r="L174" s="13"/>
    </row>
    <row r="175" spans="1:14" s="12" customFormat="1" ht="63.75" outlineLevel="1" x14ac:dyDescent="0.25">
      <c r="A175" s="350" t="s">
        <v>530</v>
      </c>
      <c r="B175" s="350" t="s">
        <v>494</v>
      </c>
      <c r="C175" s="350" t="s">
        <v>76</v>
      </c>
      <c r="D175" s="350" t="s">
        <v>76</v>
      </c>
      <c r="E175" s="350" t="s">
        <v>77</v>
      </c>
      <c r="F175" s="351"/>
      <c r="G175" s="351"/>
      <c r="H175" s="352">
        <v>0</v>
      </c>
      <c r="I175" s="352">
        <v>49100989.479999997</v>
      </c>
      <c r="J175" s="352">
        <v>49100989.479999997</v>
      </c>
      <c r="K175" s="352">
        <f t="shared" ca="1" si="2"/>
        <v>100</v>
      </c>
      <c r="L175" s="11"/>
    </row>
    <row r="176" spans="1:14" s="12" customFormat="1" outlineLevel="2" x14ac:dyDescent="0.25">
      <c r="A176" s="350" t="s">
        <v>114</v>
      </c>
      <c r="B176" s="350" t="s">
        <v>494</v>
      </c>
      <c r="C176" s="350" t="s">
        <v>76</v>
      </c>
      <c r="D176" s="350" t="s">
        <v>76</v>
      </c>
      <c r="E176" s="350" t="s">
        <v>115</v>
      </c>
      <c r="F176" s="351"/>
      <c r="G176" s="351"/>
      <c r="H176" s="352">
        <v>0</v>
      </c>
      <c r="I176" s="352">
        <v>49100989.479999997</v>
      </c>
      <c r="J176" s="352">
        <v>49100989.479999997</v>
      </c>
      <c r="K176" s="352">
        <f t="shared" ca="1" si="2"/>
        <v>100</v>
      </c>
      <c r="L176" s="11"/>
    </row>
    <row r="177" spans="1:12" s="12" customFormat="1" ht="25.5" outlineLevel="3" x14ac:dyDescent="0.25">
      <c r="A177" s="350" t="s">
        <v>84</v>
      </c>
      <c r="B177" s="350" t="s">
        <v>494</v>
      </c>
      <c r="C177" s="350" t="s">
        <v>96</v>
      </c>
      <c r="D177" s="350" t="s">
        <v>97</v>
      </c>
      <c r="E177" s="350" t="s">
        <v>115</v>
      </c>
      <c r="F177" s="351"/>
      <c r="G177" s="350" t="s">
        <v>111</v>
      </c>
      <c r="H177" s="353">
        <v>0</v>
      </c>
      <c r="I177" s="353">
        <v>2455049.48</v>
      </c>
      <c r="J177" s="353">
        <v>2455049.48</v>
      </c>
      <c r="K177" s="353">
        <f t="shared" ca="1" si="2"/>
        <v>100</v>
      </c>
      <c r="L177" s="11"/>
    </row>
    <row r="178" spans="1:12" s="12" customFormat="1" ht="38.25" outlineLevel="4" x14ac:dyDescent="0.25">
      <c r="A178" s="350" t="s">
        <v>87</v>
      </c>
      <c r="B178" s="350" t="s">
        <v>494</v>
      </c>
      <c r="C178" s="350" t="s">
        <v>96</v>
      </c>
      <c r="D178" s="350" t="s">
        <v>97</v>
      </c>
      <c r="E178" s="350" t="s">
        <v>115</v>
      </c>
      <c r="F178" s="350" t="s">
        <v>491</v>
      </c>
      <c r="G178" s="350" t="s">
        <v>111</v>
      </c>
      <c r="H178" s="353">
        <v>0</v>
      </c>
      <c r="I178" s="353">
        <v>2455049.48</v>
      </c>
      <c r="J178" s="353">
        <v>2455049.48</v>
      </c>
      <c r="K178" s="353">
        <f t="shared" ca="1" si="2"/>
        <v>100</v>
      </c>
      <c r="L178" s="11"/>
    </row>
    <row r="179" spans="1:12" s="12" customFormat="1" ht="25.5" outlineLevel="5" x14ac:dyDescent="0.25">
      <c r="A179" s="350" t="s">
        <v>84</v>
      </c>
      <c r="B179" s="350" t="s">
        <v>494</v>
      </c>
      <c r="C179" s="350" t="s">
        <v>96</v>
      </c>
      <c r="D179" s="350" t="s">
        <v>97</v>
      </c>
      <c r="E179" s="350" t="s">
        <v>115</v>
      </c>
      <c r="F179" s="351"/>
      <c r="G179" s="350" t="s">
        <v>112</v>
      </c>
      <c r="H179" s="353">
        <v>0</v>
      </c>
      <c r="I179" s="353">
        <v>46645940</v>
      </c>
      <c r="J179" s="353">
        <v>46645940</v>
      </c>
      <c r="K179" s="353">
        <f t="shared" ca="1" si="2"/>
        <v>100</v>
      </c>
      <c r="L179" s="13"/>
    </row>
    <row r="180" spans="1:12" s="12" customFormat="1" ht="38.25" outlineLevel="4" x14ac:dyDescent="0.25">
      <c r="A180" s="350" t="s">
        <v>87</v>
      </c>
      <c r="B180" s="350" t="s">
        <v>494</v>
      </c>
      <c r="C180" s="350" t="s">
        <v>96</v>
      </c>
      <c r="D180" s="350" t="s">
        <v>97</v>
      </c>
      <c r="E180" s="350" t="s">
        <v>115</v>
      </c>
      <c r="F180" s="350" t="s">
        <v>491</v>
      </c>
      <c r="G180" s="350" t="s">
        <v>112</v>
      </c>
      <c r="H180" s="353">
        <v>0</v>
      </c>
      <c r="I180" s="353">
        <v>46645940</v>
      </c>
      <c r="J180" s="353">
        <v>46645940</v>
      </c>
      <c r="K180" s="353">
        <f t="shared" ca="1" si="2"/>
        <v>100</v>
      </c>
      <c r="L180" s="11"/>
    </row>
    <row r="181" spans="1:12" s="12" customFormat="1" ht="76.5" outlineLevel="5" x14ac:dyDescent="0.25">
      <c r="A181" s="350" t="s">
        <v>531</v>
      </c>
      <c r="B181" s="350" t="s">
        <v>495</v>
      </c>
      <c r="C181" s="350" t="s">
        <v>76</v>
      </c>
      <c r="D181" s="350" t="s">
        <v>76</v>
      </c>
      <c r="E181" s="350" t="s">
        <v>77</v>
      </c>
      <c r="F181" s="351"/>
      <c r="G181" s="351"/>
      <c r="H181" s="352">
        <v>0</v>
      </c>
      <c r="I181" s="352">
        <v>34715296.159999996</v>
      </c>
      <c r="J181" s="352">
        <v>34715263.159999996</v>
      </c>
      <c r="K181" s="352">
        <f t="shared" ca="1" si="2"/>
        <v>99.999904941038537</v>
      </c>
      <c r="L181" s="13"/>
    </row>
    <row r="182" spans="1:12" s="12" customFormat="1" outlineLevel="4" x14ac:dyDescent="0.25">
      <c r="A182" s="350" t="s">
        <v>114</v>
      </c>
      <c r="B182" s="350" t="s">
        <v>495</v>
      </c>
      <c r="C182" s="350" t="s">
        <v>76</v>
      </c>
      <c r="D182" s="350" t="s">
        <v>76</v>
      </c>
      <c r="E182" s="350" t="s">
        <v>115</v>
      </c>
      <c r="F182" s="351"/>
      <c r="G182" s="351"/>
      <c r="H182" s="352">
        <v>0</v>
      </c>
      <c r="I182" s="352">
        <v>34715296.159999996</v>
      </c>
      <c r="J182" s="352">
        <v>34715263.159999996</v>
      </c>
      <c r="K182" s="352">
        <f t="shared" ca="1" si="2"/>
        <v>99.999904941038537</v>
      </c>
      <c r="L182" s="11"/>
    </row>
    <row r="183" spans="1:12" s="12" customFormat="1" ht="25.5" outlineLevel="5" x14ac:dyDescent="0.25">
      <c r="A183" s="350" t="s">
        <v>84</v>
      </c>
      <c r="B183" s="350" t="s">
        <v>495</v>
      </c>
      <c r="C183" s="350" t="s">
        <v>96</v>
      </c>
      <c r="D183" s="350" t="s">
        <v>97</v>
      </c>
      <c r="E183" s="350" t="s">
        <v>115</v>
      </c>
      <c r="F183" s="351"/>
      <c r="G183" s="350" t="s">
        <v>111</v>
      </c>
      <c r="H183" s="353">
        <v>0</v>
      </c>
      <c r="I183" s="353">
        <v>1735796.16</v>
      </c>
      <c r="J183" s="353">
        <v>1735763.16</v>
      </c>
      <c r="K183" s="353">
        <f t="shared" ca="1" si="2"/>
        <v>99.998098855109802</v>
      </c>
      <c r="L183" s="13"/>
    </row>
    <row r="184" spans="1:12" s="12" customFormat="1" ht="38.25" outlineLevel="3" x14ac:dyDescent="0.25">
      <c r="A184" s="350" t="s">
        <v>87</v>
      </c>
      <c r="B184" s="350" t="s">
        <v>495</v>
      </c>
      <c r="C184" s="350" t="s">
        <v>96</v>
      </c>
      <c r="D184" s="350" t="s">
        <v>97</v>
      </c>
      <c r="E184" s="350" t="s">
        <v>115</v>
      </c>
      <c r="F184" s="350" t="s">
        <v>496</v>
      </c>
      <c r="G184" s="350" t="s">
        <v>111</v>
      </c>
      <c r="H184" s="353">
        <v>0</v>
      </c>
      <c r="I184" s="353">
        <v>1735796.16</v>
      </c>
      <c r="J184" s="353">
        <v>1735763.16</v>
      </c>
      <c r="K184" s="353">
        <f t="shared" ca="1" si="2"/>
        <v>99.998098855109802</v>
      </c>
      <c r="L184" s="11"/>
    </row>
    <row r="185" spans="1:12" s="12" customFormat="1" ht="25.5" outlineLevel="4" x14ac:dyDescent="0.25">
      <c r="A185" s="350" t="s">
        <v>84</v>
      </c>
      <c r="B185" s="350" t="s">
        <v>495</v>
      </c>
      <c r="C185" s="350" t="s">
        <v>96</v>
      </c>
      <c r="D185" s="350" t="s">
        <v>97</v>
      </c>
      <c r="E185" s="350" t="s">
        <v>115</v>
      </c>
      <c r="F185" s="351"/>
      <c r="G185" s="350" t="s">
        <v>112</v>
      </c>
      <c r="H185" s="353">
        <v>0</v>
      </c>
      <c r="I185" s="353">
        <v>32979500</v>
      </c>
      <c r="J185" s="353">
        <v>32979500</v>
      </c>
      <c r="K185" s="353">
        <f t="shared" ca="1" si="2"/>
        <v>100</v>
      </c>
      <c r="L185" s="11"/>
    </row>
    <row r="186" spans="1:12" s="12" customFormat="1" ht="38.25" outlineLevel="5" x14ac:dyDescent="0.25">
      <c r="A186" s="350" t="s">
        <v>87</v>
      </c>
      <c r="B186" s="350" t="s">
        <v>495</v>
      </c>
      <c r="C186" s="350" t="s">
        <v>96</v>
      </c>
      <c r="D186" s="350" t="s">
        <v>97</v>
      </c>
      <c r="E186" s="350" t="s">
        <v>115</v>
      </c>
      <c r="F186" s="350" t="s">
        <v>496</v>
      </c>
      <c r="G186" s="350" t="s">
        <v>112</v>
      </c>
      <c r="H186" s="353">
        <v>0</v>
      </c>
      <c r="I186" s="353">
        <v>32979500</v>
      </c>
      <c r="J186" s="353">
        <v>32979500</v>
      </c>
      <c r="K186" s="353">
        <f t="shared" ca="1" si="2"/>
        <v>100</v>
      </c>
      <c r="L186" s="13"/>
    </row>
    <row r="187" spans="1:12" s="12" customFormat="1" ht="63.75" outlineLevel="4" x14ac:dyDescent="0.25">
      <c r="A187" s="350" t="s">
        <v>532</v>
      </c>
      <c r="B187" s="350" t="s">
        <v>477</v>
      </c>
      <c r="C187" s="350" t="s">
        <v>76</v>
      </c>
      <c r="D187" s="350" t="s">
        <v>76</v>
      </c>
      <c r="E187" s="350" t="s">
        <v>77</v>
      </c>
      <c r="F187" s="351"/>
      <c r="G187" s="351"/>
      <c r="H187" s="352">
        <v>0</v>
      </c>
      <c r="I187" s="352">
        <v>0</v>
      </c>
      <c r="J187" s="352">
        <v>0</v>
      </c>
      <c r="K187" s="352" t="e">
        <f t="shared" ca="1" si="2"/>
        <v>#DIV/0!</v>
      </c>
      <c r="L187" s="11"/>
    </row>
    <row r="188" spans="1:12" s="12" customFormat="1" ht="38.25" outlineLevel="5" x14ac:dyDescent="0.25">
      <c r="A188" s="350" t="s">
        <v>82</v>
      </c>
      <c r="B188" s="350" t="s">
        <v>477</v>
      </c>
      <c r="C188" s="350" t="s">
        <v>76</v>
      </c>
      <c r="D188" s="350" t="s">
        <v>76</v>
      </c>
      <c r="E188" s="350" t="s">
        <v>83</v>
      </c>
      <c r="F188" s="351"/>
      <c r="G188" s="351"/>
      <c r="H188" s="352">
        <v>0</v>
      </c>
      <c r="I188" s="352">
        <v>0</v>
      </c>
      <c r="J188" s="352">
        <v>0</v>
      </c>
      <c r="K188" s="352" t="e">
        <f t="shared" ca="1" si="2"/>
        <v>#DIV/0!</v>
      </c>
      <c r="L188" s="13"/>
    </row>
    <row r="189" spans="1:12" s="12" customFormat="1" ht="25.5" outlineLevel="3" x14ac:dyDescent="0.25">
      <c r="A189" s="350" t="s">
        <v>84</v>
      </c>
      <c r="B189" s="350" t="s">
        <v>477</v>
      </c>
      <c r="C189" s="350" t="s">
        <v>85</v>
      </c>
      <c r="D189" s="350" t="s">
        <v>86</v>
      </c>
      <c r="E189" s="350" t="s">
        <v>83</v>
      </c>
      <c r="F189" s="351"/>
      <c r="G189" s="350" t="s">
        <v>111</v>
      </c>
      <c r="H189" s="353">
        <v>0</v>
      </c>
      <c r="I189" s="353">
        <v>0</v>
      </c>
      <c r="J189" s="353">
        <v>0</v>
      </c>
      <c r="K189" s="353" t="e">
        <f t="shared" ca="1" si="2"/>
        <v>#DIV/0!</v>
      </c>
      <c r="L189" s="11"/>
    </row>
    <row r="190" spans="1:12" s="12" customFormat="1" ht="38.25" outlineLevel="4" x14ac:dyDescent="0.25">
      <c r="A190" s="350" t="s">
        <v>87</v>
      </c>
      <c r="B190" s="350" t="s">
        <v>477</v>
      </c>
      <c r="C190" s="350" t="s">
        <v>85</v>
      </c>
      <c r="D190" s="350" t="s">
        <v>86</v>
      </c>
      <c r="E190" s="350" t="s">
        <v>83</v>
      </c>
      <c r="F190" s="350" t="s">
        <v>478</v>
      </c>
      <c r="G190" s="350" t="s">
        <v>111</v>
      </c>
      <c r="H190" s="353">
        <v>0</v>
      </c>
      <c r="I190" s="353">
        <v>0</v>
      </c>
      <c r="J190" s="353">
        <v>0</v>
      </c>
      <c r="K190" s="353" t="e">
        <f t="shared" ca="1" si="2"/>
        <v>#DIV/0!</v>
      </c>
      <c r="L190" s="11"/>
    </row>
    <row r="191" spans="1:12" s="12" customFormat="1" ht="25.5" outlineLevel="5" x14ac:dyDescent="0.25">
      <c r="A191" s="350" t="s">
        <v>84</v>
      </c>
      <c r="B191" s="350" t="s">
        <v>477</v>
      </c>
      <c r="C191" s="350" t="s">
        <v>85</v>
      </c>
      <c r="D191" s="350" t="s">
        <v>86</v>
      </c>
      <c r="E191" s="350" t="s">
        <v>83</v>
      </c>
      <c r="F191" s="351"/>
      <c r="G191" s="350" t="s">
        <v>112</v>
      </c>
      <c r="H191" s="353">
        <v>0</v>
      </c>
      <c r="I191" s="353">
        <v>0</v>
      </c>
      <c r="J191" s="353">
        <v>0</v>
      </c>
      <c r="K191" s="353" t="e">
        <f t="shared" ca="1" si="2"/>
        <v>#DIV/0!</v>
      </c>
      <c r="L191" s="13"/>
    </row>
    <row r="192" spans="1:12" s="12" customFormat="1" ht="38.25" outlineLevel="4" x14ac:dyDescent="0.25">
      <c r="A192" s="350" t="s">
        <v>87</v>
      </c>
      <c r="B192" s="350" t="s">
        <v>477</v>
      </c>
      <c r="C192" s="350" t="s">
        <v>85</v>
      </c>
      <c r="D192" s="350" t="s">
        <v>86</v>
      </c>
      <c r="E192" s="350" t="s">
        <v>83</v>
      </c>
      <c r="F192" s="350" t="s">
        <v>478</v>
      </c>
      <c r="G192" s="350" t="s">
        <v>112</v>
      </c>
      <c r="H192" s="353">
        <v>0</v>
      </c>
      <c r="I192" s="353">
        <v>0</v>
      </c>
      <c r="J192" s="353">
        <v>0</v>
      </c>
      <c r="K192" s="353" t="e">
        <f t="shared" ca="1" si="2"/>
        <v>#DIV/0!</v>
      </c>
      <c r="L192" s="11"/>
    </row>
    <row r="193" spans="1:12" s="12" customFormat="1" ht="25.5" outlineLevel="5" x14ac:dyDescent="0.25">
      <c r="A193" s="350" t="s">
        <v>84</v>
      </c>
      <c r="B193" s="350" t="s">
        <v>477</v>
      </c>
      <c r="C193" s="350" t="s">
        <v>85</v>
      </c>
      <c r="D193" s="350" t="s">
        <v>89</v>
      </c>
      <c r="E193" s="350" t="s">
        <v>83</v>
      </c>
      <c r="F193" s="351"/>
      <c r="G193" s="350" t="s">
        <v>111</v>
      </c>
      <c r="H193" s="353">
        <v>0</v>
      </c>
      <c r="I193" s="353">
        <v>0</v>
      </c>
      <c r="J193" s="353">
        <v>0</v>
      </c>
      <c r="K193" s="353" t="e">
        <f t="shared" ca="1" si="2"/>
        <v>#DIV/0!</v>
      </c>
      <c r="L193" s="13"/>
    </row>
    <row r="194" spans="1:12" s="12" customFormat="1" ht="38.25" outlineLevel="4" x14ac:dyDescent="0.25">
      <c r="A194" s="350" t="s">
        <v>87</v>
      </c>
      <c r="B194" s="350" t="s">
        <v>477</v>
      </c>
      <c r="C194" s="350" t="s">
        <v>85</v>
      </c>
      <c r="D194" s="350" t="s">
        <v>89</v>
      </c>
      <c r="E194" s="350" t="s">
        <v>83</v>
      </c>
      <c r="F194" s="350" t="s">
        <v>478</v>
      </c>
      <c r="G194" s="350" t="s">
        <v>111</v>
      </c>
      <c r="H194" s="353">
        <v>0</v>
      </c>
      <c r="I194" s="353">
        <v>0</v>
      </c>
      <c r="J194" s="353">
        <v>0</v>
      </c>
      <c r="K194" s="353" t="e">
        <f t="shared" ca="1" si="2"/>
        <v>#DIV/0!</v>
      </c>
      <c r="L194" s="11"/>
    </row>
    <row r="195" spans="1:12" s="12" customFormat="1" ht="25.5" outlineLevel="5" x14ac:dyDescent="0.25">
      <c r="A195" s="350" t="s">
        <v>84</v>
      </c>
      <c r="B195" s="350" t="s">
        <v>477</v>
      </c>
      <c r="C195" s="350" t="s">
        <v>85</v>
      </c>
      <c r="D195" s="350" t="s">
        <v>89</v>
      </c>
      <c r="E195" s="350" t="s">
        <v>83</v>
      </c>
      <c r="F195" s="351"/>
      <c r="G195" s="350" t="s">
        <v>112</v>
      </c>
      <c r="H195" s="353">
        <v>0</v>
      </c>
      <c r="I195" s="353">
        <v>0</v>
      </c>
      <c r="J195" s="353">
        <v>0</v>
      </c>
      <c r="K195" s="353" t="e">
        <f t="shared" ca="1" si="2"/>
        <v>#DIV/0!</v>
      </c>
      <c r="L195" s="13"/>
    </row>
    <row r="196" spans="1:12" ht="38.25" x14ac:dyDescent="0.25">
      <c r="A196" s="350" t="s">
        <v>87</v>
      </c>
      <c r="B196" s="350" t="s">
        <v>477</v>
      </c>
      <c r="C196" s="350" t="s">
        <v>85</v>
      </c>
      <c r="D196" s="350" t="s">
        <v>89</v>
      </c>
      <c r="E196" s="350" t="s">
        <v>83</v>
      </c>
      <c r="F196" s="350" t="s">
        <v>478</v>
      </c>
      <c r="G196" s="350" t="s">
        <v>112</v>
      </c>
      <c r="H196" s="353">
        <v>0</v>
      </c>
      <c r="I196" s="353">
        <v>0</v>
      </c>
      <c r="J196" s="353">
        <v>0</v>
      </c>
      <c r="K196" s="353" t="e">
        <f t="shared" ca="1" si="2"/>
        <v>#DIV/0!</v>
      </c>
    </row>
    <row r="197" spans="1:12" ht="25.5" x14ac:dyDescent="0.25">
      <c r="A197" s="350" t="s">
        <v>533</v>
      </c>
      <c r="B197" s="350" t="s">
        <v>497</v>
      </c>
      <c r="C197" s="350" t="s">
        <v>76</v>
      </c>
      <c r="D197" s="350" t="s">
        <v>76</v>
      </c>
      <c r="E197" s="350" t="s">
        <v>77</v>
      </c>
      <c r="F197" s="351"/>
      <c r="G197" s="351"/>
      <c r="H197" s="352">
        <v>0</v>
      </c>
      <c r="I197" s="352">
        <v>200000</v>
      </c>
      <c r="J197" s="352">
        <v>200000</v>
      </c>
      <c r="K197" s="352">
        <f t="shared" ca="1" si="2"/>
        <v>100</v>
      </c>
    </row>
    <row r="198" spans="1:12" ht="25.5" x14ac:dyDescent="0.25">
      <c r="A198" s="350" t="s">
        <v>520</v>
      </c>
      <c r="B198" s="350" t="s">
        <v>497</v>
      </c>
      <c r="C198" s="350" t="s">
        <v>76</v>
      </c>
      <c r="D198" s="350" t="s">
        <v>76</v>
      </c>
      <c r="E198" s="350" t="s">
        <v>109</v>
      </c>
      <c r="F198" s="351"/>
      <c r="G198" s="351"/>
      <c r="H198" s="352">
        <v>0</v>
      </c>
      <c r="I198" s="352">
        <v>200000</v>
      </c>
      <c r="J198" s="352">
        <v>200000</v>
      </c>
      <c r="K198" s="352">
        <f t="shared" ca="1" si="2"/>
        <v>100</v>
      </c>
    </row>
    <row r="199" spans="1:12" ht="25.5" x14ac:dyDescent="0.25">
      <c r="A199" s="350" t="s">
        <v>84</v>
      </c>
      <c r="B199" s="350" t="s">
        <v>497</v>
      </c>
      <c r="C199" s="350" t="s">
        <v>96</v>
      </c>
      <c r="D199" s="350" t="s">
        <v>97</v>
      </c>
      <c r="E199" s="350" t="s">
        <v>109</v>
      </c>
      <c r="F199" s="351"/>
      <c r="G199" s="350" t="s">
        <v>111</v>
      </c>
      <c r="H199" s="353">
        <v>0</v>
      </c>
      <c r="I199" s="353">
        <v>200000</v>
      </c>
      <c r="J199" s="353">
        <v>200000</v>
      </c>
      <c r="K199" s="353">
        <f t="shared" ca="1" si="2"/>
        <v>100</v>
      </c>
    </row>
    <row r="200" spans="1:12" ht="25.5" x14ac:dyDescent="0.25">
      <c r="A200" s="350" t="s">
        <v>87</v>
      </c>
      <c r="B200" s="350" t="s">
        <v>497</v>
      </c>
      <c r="C200" s="350" t="s">
        <v>96</v>
      </c>
      <c r="D200" s="350" t="s">
        <v>97</v>
      </c>
      <c r="E200" s="350" t="s">
        <v>109</v>
      </c>
      <c r="F200" s="351"/>
      <c r="G200" s="350" t="s">
        <v>111</v>
      </c>
      <c r="H200" s="353">
        <v>0</v>
      </c>
      <c r="I200" s="353">
        <v>200000</v>
      </c>
      <c r="J200" s="353">
        <v>200000</v>
      </c>
      <c r="K200" s="353">
        <f t="shared" ca="1" si="2"/>
        <v>100</v>
      </c>
    </row>
    <row r="201" spans="1:12" ht="25.5" x14ac:dyDescent="0.25">
      <c r="A201" s="350" t="s">
        <v>534</v>
      </c>
      <c r="B201" s="350" t="s">
        <v>498</v>
      </c>
      <c r="C201" s="350" t="s">
        <v>76</v>
      </c>
      <c r="D201" s="350" t="s">
        <v>76</v>
      </c>
      <c r="E201" s="350" t="s">
        <v>77</v>
      </c>
      <c r="F201" s="351"/>
      <c r="G201" s="351"/>
      <c r="H201" s="352">
        <v>0</v>
      </c>
      <c r="I201" s="352">
        <v>300000</v>
      </c>
      <c r="J201" s="352">
        <v>300000</v>
      </c>
      <c r="K201" s="352">
        <f t="shared" ref="K201:K264" ca="1" si="3">INDIRECT("R[0]C[-1]", FALSE)/INDIRECT("R[0]C[-2]", FALSE)*100</f>
        <v>100</v>
      </c>
    </row>
    <row r="202" spans="1:12" ht="25.5" x14ac:dyDescent="0.25">
      <c r="A202" s="350" t="s">
        <v>520</v>
      </c>
      <c r="B202" s="350" t="s">
        <v>498</v>
      </c>
      <c r="C202" s="350" t="s">
        <v>76</v>
      </c>
      <c r="D202" s="350" t="s">
        <v>76</v>
      </c>
      <c r="E202" s="350" t="s">
        <v>109</v>
      </c>
      <c r="F202" s="351"/>
      <c r="G202" s="351"/>
      <c r="H202" s="352">
        <v>0</v>
      </c>
      <c r="I202" s="352">
        <v>300000</v>
      </c>
      <c r="J202" s="352">
        <v>300000</v>
      </c>
      <c r="K202" s="352">
        <f t="shared" ca="1" si="3"/>
        <v>100</v>
      </c>
    </row>
    <row r="203" spans="1:12" ht="25.5" x14ac:dyDescent="0.25">
      <c r="A203" s="350" t="s">
        <v>84</v>
      </c>
      <c r="B203" s="350" t="s">
        <v>498</v>
      </c>
      <c r="C203" s="350" t="s">
        <v>96</v>
      </c>
      <c r="D203" s="350" t="s">
        <v>97</v>
      </c>
      <c r="E203" s="350" t="s">
        <v>109</v>
      </c>
      <c r="F203" s="351"/>
      <c r="G203" s="350" t="s">
        <v>111</v>
      </c>
      <c r="H203" s="353">
        <v>0</v>
      </c>
      <c r="I203" s="353">
        <v>300000</v>
      </c>
      <c r="J203" s="353">
        <v>300000</v>
      </c>
      <c r="K203" s="353">
        <f t="shared" ca="1" si="3"/>
        <v>100</v>
      </c>
    </row>
    <row r="204" spans="1:12" ht="25.5" x14ac:dyDescent="0.25">
      <c r="A204" s="350" t="s">
        <v>87</v>
      </c>
      <c r="B204" s="350" t="s">
        <v>498</v>
      </c>
      <c r="C204" s="350" t="s">
        <v>96</v>
      </c>
      <c r="D204" s="350" t="s">
        <v>97</v>
      </c>
      <c r="E204" s="350" t="s">
        <v>109</v>
      </c>
      <c r="F204" s="351"/>
      <c r="G204" s="350" t="s">
        <v>111</v>
      </c>
      <c r="H204" s="353">
        <v>0</v>
      </c>
      <c r="I204" s="353">
        <v>300000</v>
      </c>
      <c r="J204" s="353">
        <v>300000</v>
      </c>
      <c r="K204" s="353">
        <f t="shared" ca="1" si="3"/>
        <v>100</v>
      </c>
    </row>
    <row r="205" spans="1:12" x14ac:dyDescent="0.25">
      <c r="A205" s="350" t="s">
        <v>535</v>
      </c>
      <c r="B205" s="350" t="s">
        <v>499</v>
      </c>
      <c r="C205" s="350" t="s">
        <v>76</v>
      </c>
      <c r="D205" s="350" t="s">
        <v>76</v>
      </c>
      <c r="E205" s="350" t="s">
        <v>77</v>
      </c>
      <c r="F205" s="351"/>
      <c r="G205" s="351"/>
      <c r="H205" s="352">
        <v>0</v>
      </c>
      <c r="I205" s="352">
        <v>200000</v>
      </c>
      <c r="J205" s="352">
        <v>200000</v>
      </c>
      <c r="K205" s="352">
        <f t="shared" ca="1" si="3"/>
        <v>100</v>
      </c>
    </row>
    <row r="206" spans="1:12" ht="25.5" x14ac:dyDescent="0.25">
      <c r="A206" s="350" t="s">
        <v>520</v>
      </c>
      <c r="B206" s="350" t="s">
        <v>499</v>
      </c>
      <c r="C206" s="350" t="s">
        <v>76</v>
      </c>
      <c r="D206" s="350" t="s">
        <v>76</v>
      </c>
      <c r="E206" s="350" t="s">
        <v>109</v>
      </c>
      <c r="F206" s="351"/>
      <c r="G206" s="351"/>
      <c r="H206" s="352">
        <v>0</v>
      </c>
      <c r="I206" s="352">
        <v>200000</v>
      </c>
      <c r="J206" s="352">
        <v>200000</v>
      </c>
      <c r="K206" s="352">
        <f t="shared" ca="1" si="3"/>
        <v>100</v>
      </c>
    </row>
    <row r="207" spans="1:12" ht="25.5" x14ac:dyDescent="0.25">
      <c r="A207" s="350" t="s">
        <v>84</v>
      </c>
      <c r="B207" s="350" t="s">
        <v>499</v>
      </c>
      <c r="C207" s="350" t="s">
        <v>96</v>
      </c>
      <c r="D207" s="350" t="s">
        <v>97</v>
      </c>
      <c r="E207" s="350" t="s">
        <v>109</v>
      </c>
      <c r="F207" s="351"/>
      <c r="G207" s="350" t="s">
        <v>111</v>
      </c>
      <c r="H207" s="353">
        <v>0</v>
      </c>
      <c r="I207" s="353">
        <v>200000</v>
      </c>
      <c r="J207" s="353">
        <v>200000</v>
      </c>
      <c r="K207" s="353">
        <f t="shared" ca="1" si="3"/>
        <v>100</v>
      </c>
    </row>
    <row r="208" spans="1:12" ht="25.5" x14ac:dyDescent="0.25">
      <c r="A208" s="350" t="s">
        <v>87</v>
      </c>
      <c r="B208" s="350" t="s">
        <v>499</v>
      </c>
      <c r="C208" s="350" t="s">
        <v>96</v>
      </c>
      <c r="D208" s="350" t="s">
        <v>97</v>
      </c>
      <c r="E208" s="350" t="s">
        <v>109</v>
      </c>
      <c r="F208" s="351"/>
      <c r="G208" s="350" t="s">
        <v>111</v>
      </c>
      <c r="H208" s="353">
        <v>0</v>
      </c>
      <c r="I208" s="353">
        <v>200000</v>
      </c>
      <c r="J208" s="353">
        <v>200000</v>
      </c>
      <c r="K208" s="353">
        <f t="shared" ca="1" si="3"/>
        <v>100</v>
      </c>
    </row>
    <row r="209" spans="1:11" ht="38.25" x14ac:dyDescent="0.25">
      <c r="A209" s="350" t="s">
        <v>536</v>
      </c>
      <c r="B209" s="350" t="s">
        <v>479</v>
      </c>
      <c r="C209" s="350" t="s">
        <v>76</v>
      </c>
      <c r="D209" s="350" t="s">
        <v>76</v>
      </c>
      <c r="E209" s="350" t="s">
        <v>77</v>
      </c>
      <c r="F209" s="351"/>
      <c r="G209" s="351"/>
      <c r="H209" s="352">
        <v>0</v>
      </c>
      <c r="I209" s="352">
        <v>350000</v>
      </c>
      <c r="J209" s="352">
        <v>350000</v>
      </c>
      <c r="K209" s="352">
        <f t="shared" ca="1" si="3"/>
        <v>100</v>
      </c>
    </row>
    <row r="210" spans="1:11" ht="38.25" x14ac:dyDescent="0.25">
      <c r="A210" s="350" t="s">
        <v>82</v>
      </c>
      <c r="B210" s="350" t="s">
        <v>479</v>
      </c>
      <c r="C210" s="350" t="s">
        <v>76</v>
      </c>
      <c r="D210" s="350" t="s">
        <v>76</v>
      </c>
      <c r="E210" s="350" t="s">
        <v>83</v>
      </c>
      <c r="F210" s="351"/>
      <c r="G210" s="351"/>
      <c r="H210" s="352">
        <v>0</v>
      </c>
      <c r="I210" s="352">
        <v>350000</v>
      </c>
      <c r="J210" s="352">
        <v>350000</v>
      </c>
      <c r="K210" s="352">
        <f t="shared" ca="1" si="3"/>
        <v>100</v>
      </c>
    </row>
    <row r="211" spans="1:11" ht="25.5" x14ac:dyDescent="0.25">
      <c r="A211" s="350" t="s">
        <v>84</v>
      </c>
      <c r="B211" s="350" t="s">
        <v>479</v>
      </c>
      <c r="C211" s="350" t="s">
        <v>85</v>
      </c>
      <c r="D211" s="350" t="s">
        <v>89</v>
      </c>
      <c r="E211" s="350" t="s">
        <v>83</v>
      </c>
      <c r="F211" s="351"/>
      <c r="G211" s="350" t="s">
        <v>111</v>
      </c>
      <c r="H211" s="353">
        <v>0</v>
      </c>
      <c r="I211" s="353">
        <v>0</v>
      </c>
      <c r="J211" s="353">
        <v>0</v>
      </c>
      <c r="K211" s="353" t="e">
        <f t="shared" ca="1" si="3"/>
        <v>#DIV/0!</v>
      </c>
    </row>
    <row r="212" spans="1:11" ht="25.5" x14ac:dyDescent="0.25">
      <c r="A212" s="350" t="s">
        <v>87</v>
      </c>
      <c r="B212" s="350" t="s">
        <v>479</v>
      </c>
      <c r="C212" s="350" t="s">
        <v>85</v>
      </c>
      <c r="D212" s="350" t="s">
        <v>89</v>
      </c>
      <c r="E212" s="350" t="s">
        <v>83</v>
      </c>
      <c r="F212" s="351"/>
      <c r="G212" s="350" t="s">
        <v>111</v>
      </c>
      <c r="H212" s="353">
        <v>0</v>
      </c>
      <c r="I212" s="353">
        <v>0</v>
      </c>
      <c r="J212" s="353">
        <v>0</v>
      </c>
      <c r="K212" s="353" t="e">
        <f t="shared" ca="1" si="3"/>
        <v>#DIV/0!</v>
      </c>
    </row>
    <row r="213" spans="1:11" ht="25.5" x14ac:dyDescent="0.25">
      <c r="A213" s="350" t="s">
        <v>84</v>
      </c>
      <c r="B213" s="350" t="s">
        <v>479</v>
      </c>
      <c r="C213" s="350" t="s">
        <v>96</v>
      </c>
      <c r="D213" s="350" t="s">
        <v>97</v>
      </c>
      <c r="E213" s="350" t="s">
        <v>83</v>
      </c>
      <c r="F213" s="351"/>
      <c r="G213" s="350" t="s">
        <v>111</v>
      </c>
      <c r="H213" s="353">
        <v>0</v>
      </c>
      <c r="I213" s="353">
        <v>350000</v>
      </c>
      <c r="J213" s="353">
        <v>350000</v>
      </c>
      <c r="K213" s="353">
        <f t="shared" ca="1" si="3"/>
        <v>100</v>
      </c>
    </row>
    <row r="214" spans="1:11" ht="25.5" x14ac:dyDescent="0.25">
      <c r="A214" s="350" t="s">
        <v>87</v>
      </c>
      <c r="B214" s="350" t="s">
        <v>479</v>
      </c>
      <c r="C214" s="350" t="s">
        <v>96</v>
      </c>
      <c r="D214" s="350" t="s">
        <v>97</v>
      </c>
      <c r="E214" s="350" t="s">
        <v>83</v>
      </c>
      <c r="F214" s="351"/>
      <c r="G214" s="350" t="s">
        <v>111</v>
      </c>
      <c r="H214" s="353">
        <v>0</v>
      </c>
      <c r="I214" s="353">
        <v>350000</v>
      </c>
      <c r="J214" s="353">
        <v>350000</v>
      </c>
      <c r="K214" s="353">
        <f t="shared" ca="1" si="3"/>
        <v>100</v>
      </c>
    </row>
    <row r="215" spans="1:11" ht="25.5" x14ac:dyDescent="0.25">
      <c r="A215" s="350" t="s">
        <v>537</v>
      </c>
      <c r="B215" s="350" t="s">
        <v>500</v>
      </c>
      <c r="C215" s="350" t="s">
        <v>76</v>
      </c>
      <c r="D215" s="350" t="s">
        <v>76</v>
      </c>
      <c r="E215" s="350" t="s">
        <v>77</v>
      </c>
      <c r="F215" s="351"/>
      <c r="G215" s="351"/>
      <c r="H215" s="352">
        <v>0</v>
      </c>
      <c r="I215" s="352">
        <v>300000</v>
      </c>
      <c r="J215" s="352">
        <v>300000</v>
      </c>
      <c r="K215" s="352">
        <f t="shared" ca="1" si="3"/>
        <v>100</v>
      </c>
    </row>
    <row r="216" spans="1:11" ht="25.5" x14ac:dyDescent="0.25">
      <c r="A216" s="350" t="s">
        <v>520</v>
      </c>
      <c r="B216" s="350" t="s">
        <v>500</v>
      </c>
      <c r="C216" s="350" t="s">
        <v>76</v>
      </c>
      <c r="D216" s="350" t="s">
        <v>76</v>
      </c>
      <c r="E216" s="350" t="s">
        <v>109</v>
      </c>
      <c r="F216" s="351"/>
      <c r="G216" s="351"/>
      <c r="H216" s="352">
        <v>0</v>
      </c>
      <c r="I216" s="352">
        <v>300000</v>
      </c>
      <c r="J216" s="352">
        <v>300000</v>
      </c>
      <c r="K216" s="352">
        <f t="shared" ca="1" si="3"/>
        <v>100</v>
      </c>
    </row>
    <row r="217" spans="1:11" ht="25.5" x14ac:dyDescent="0.25">
      <c r="A217" s="350" t="s">
        <v>84</v>
      </c>
      <c r="B217" s="350" t="s">
        <v>500</v>
      </c>
      <c r="C217" s="350" t="s">
        <v>96</v>
      </c>
      <c r="D217" s="350" t="s">
        <v>97</v>
      </c>
      <c r="E217" s="350" t="s">
        <v>109</v>
      </c>
      <c r="F217" s="351"/>
      <c r="G217" s="350" t="s">
        <v>111</v>
      </c>
      <c r="H217" s="353">
        <v>0</v>
      </c>
      <c r="I217" s="353">
        <v>300000</v>
      </c>
      <c r="J217" s="353">
        <v>300000</v>
      </c>
      <c r="K217" s="353">
        <f t="shared" ca="1" si="3"/>
        <v>100</v>
      </c>
    </row>
    <row r="218" spans="1:11" ht="25.5" x14ac:dyDescent="0.25">
      <c r="A218" s="350" t="s">
        <v>87</v>
      </c>
      <c r="B218" s="350" t="s">
        <v>500</v>
      </c>
      <c r="C218" s="350" t="s">
        <v>96</v>
      </c>
      <c r="D218" s="350" t="s">
        <v>97</v>
      </c>
      <c r="E218" s="350" t="s">
        <v>109</v>
      </c>
      <c r="F218" s="351"/>
      <c r="G218" s="350" t="s">
        <v>111</v>
      </c>
      <c r="H218" s="353">
        <v>0</v>
      </c>
      <c r="I218" s="353">
        <v>300000</v>
      </c>
      <c r="J218" s="353">
        <v>300000</v>
      </c>
      <c r="K218" s="353">
        <f t="shared" ca="1" si="3"/>
        <v>100</v>
      </c>
    </row>
    <row r="219" spans="1:11" ht="51" x14ac:dyDescent="0.25">
      <c r="A219" s="350" t="s">
        <v>538</v>
      </c>
      <c r="B219" s="350" t="s">
        <v>501</v>
      </c>
      <c r="C219" s="350" t="s">
        <v>76</v>
      </c>
      <c r="D219" s="350" t="s">
        <v>76</v>
      </c>
      <c r="E219" s="350" t="s">
        <v>77</v>
      </c>
      <c r="F219" s="351"/>
      <c r="G219" s="351"/>
      <c r="H219" s="352">
        <v>0</v>
      </c>
      <c r="I219" s="352">
        <v>6000000</v>
      </c>
      <c r="J219" s="352">
        <v>6000000</v>
      </c>
      <c r="K219" s="352">
        <f t="shared" ca="1" si="3"/>
        <v>100</v>
      </c>
    </row>
    <row r="220" spans="1:11" ht="25.5" x14ac:dyDescent="0.25">
      <c r="A220" s="350" t="s">
        <v>520</v>
      </c>
      <c r="B220" s="350" t="s">
        <v>501</v>
      </c>
      <c r="C220" s="350" t="s">
        <v>76</v>
      </c>
      <c r="D220" s="350" t="s">
        <v>76</v>
      </c>
      <c r="E220" s="350" t="s">
        <v>109</v>
      </c>
      <c r="F220" s="351"/>
      <c r="G220" s="351"/>
      <c r="H220" s="352">
        <v>0</v>
      </c>
      <c r="I220" s="352">
        <v>500000</v>
      </c>
      <c r="J220" s="352">
        <v>500000</v>
      </c>
      <c r="K220" s="352">
        <f t="shared" ca="1" si="3"/>
        <v>100</v>
      </c>
    </row>
    <row r="221" spans="1:11" ht="25.5" x14ac:dyDescent="0.25">
      <c r="A221" s="350" t="s">
        <v>84</v>
      </c>
      <c r="B221" s="350" t="s">
        <v>501</v>
      </c>
      <c r="C221" s="350" t="s">
        <v>96</v>
      </c>
      <c r="D221" s="350" t="s">
        <v>97</v>
      </c>
      <c r="E221" s="350" t="s">
        <v>109</v>
      </c>
      <c r="F221" s="351"/>
      <c r="G221" s="350" t="s">
        <v>111</v>
      </c>
      <c r="H221" s="353">
        <v>0</v>
      </c>
      <c r="I221" s="353">
        <v>500000</v>
      </c>
      <c r="J221" s="353">
        <v>500000</v>
      </c>
      <c r="K221" s="353">
        <f t="shared" ca="1" si="3"/>
        <v>100</v>
      </c>
    </row>
    <row r="222" spans="1:11" ht="25.5" x14ac:dyDescent="0.25">
      <c r="A222" s="350" t="s">
        <v>87</v>
      </c>
      <c r="B222" s="350" t="s">
        <v>501</v>
      </c>
      <c r="C222" s="350" t="s">
        <v>96</v>
      </c>
      <c r="D222" s="350" t="s">
        <v>97</v>
      </c>
      <c r="E222" s="350" t="s">
        <v>109</v>
      </c>
      <c r="F222" s="351"/>
      <c r="G222" s="350" t="s">
        <v>111</v>
      </c>
      <c r="H222" s="353">
        <v>0</v>
      </c>
      <c r="I222" s="353">
        <v>500000</v>
      </c>
      <c r="J222" s="353">
        <v>500000</v>
      </c>
      <c r="K222" s="353">
        <f t="shared" ca="1" si="3"/>
        <v>100</v>
      </c>
    </row>
    <row r="223" spans="1:11" ht="38.25" x14ac:dyDescent="0.25">
      <c r="A223" s="350" t="s">
        <v>82</v>
      </c>
      <c r="B223" s="350" t="s">
        <v>501</v>
      </c>
      <c r="C223" s="350" t="s">
        <v>76</v>
      </c>
      <c r="D223" s="350" t="s">
        <v>76</v>
      </c>
      <c r="E223" s="350" t="s">
        <v>83</v>
      </c>
      <c r="F223" s="351"/>
      <c r="G223" s="351"/>
      <c r="H223" s="352">
        <v>0</v>
      </c>
      <c r="I223" s="352">
        <v>5500000</v>
      </c>
      <c r="J223" s="352">
        <v>5500000</v>
      </c>
      <c r="K223" s="352">
        <f t="shared" ca="1" si="3"/>
        <v>100</v>
      </c>
    </row>
    <row r="224" spans="1:11" ht="25.5" x14ac:dyDescent="0.25">
      <c r="A224" s="350" t="s">
        <v>84</v>
      </c>
      <c r="B224" s="350" t="s">
        <v>501</v>
      </c>
      <c r="C224" s="350" t="s">
        <v>96</v>
      </c>
      <c r="D224" s="350" t="s">
        <v>97</v>
      </c>
      <c r="E224" s="350" t="s">
        <v>83</v>
      </c>
      <c r="F224" s="351"/>
      <c r="G224" s="350" t="s">
        <v>111</v>
      </c>
      <c r="H224" s="353">
        <v>0</v>
      </c>
      <c r="I224" s="353">
        <v>5500000</v>
      </c>
      <c r="J224" s="353">
        <v>5500000</v>
      </c>
      <c r="K224" s="353">
        <f t="shared" ca="1" si="3"/>
        <v>100</v>
      </c>
    </row>
    <row r="225" spans="1:11" ht="25.5" x14ac:dyDescent="0.25">
      <c r="A225" s="350" t="s">
        <v>87</v>
      </c>
      <c r="B225" s="350" t="s">
        <v>501</v>
      </c>
      <c r="C225" s="350" t="s">
        <v>96</v>
      </c>
      <c r="D225" s="350" t="s">
        <v>97</v>
      </c>
      <c r="E225" s="350" t="s">
        <v>83</v>
      </c>
      <c r="F225" s="351"/>
      <c r="G225" s="350" t="s">
        <v>111</v>
      </c>
      <c r="H225" s="353">
        <v>0</v>
      </c>
      <c r="I225" s="353">
        <v>5500000</v>
      </c>
      <c r="J225" s="353">
        <v>5500000</v>
      </c>
      <c r="K225" s="353">
        <f t="shared" ca="1" si="3"/>
        <v>100</v>
      </c>
    </row>
    <row r="226" spans="1:11" ht="38.25" x14ac:dyDescent="0.25">
      <c r="A226" s="350" t="s">
        <v>539</v>
      </c>
      <c r="B226" s="350" t="s">
        <v>502</v>
      </c>
      <c r="C226" s="350" t="s">
        <v>76</v>
      </c>
      <c r="D226" s="350" t="s">
        <v>76</v>
      </c>
      <c r="E226" s="350" t="s">
        <v>77</v>
      </c>
      <c r="F226" s="351"/>
      <c r="G226" s="351"/>
      <c r="H226" s="352">
        <v>0</v>
      </c>
      <c r="I226" s="352">
        <v>13180000</v>
      </c>
      <c r="J226" s="352">
        <v>13180000</v>
      </c>
      <c r="K226" s="352">
        <f t="shared" ca="1" si="3"/>
        <v>100</v>
      </c>
    </row>
    <row r="227" spans="1:11" ht="38.25" x14ac:dyDescent="0.25">
      <c r="A227" s="350" t="s">
        <v>82</v>
      </c>
      <c r="B227" s="350" t="s">
        <v>502</v>
      </c>
      <c r="C227" s="350" t="s">
        <v>76</v>
      </c>
      <c r="D227" s="350" t="s">
        <v>76</v>
      </c>
      <c r="E227" s="350" t="s">
        <v>83</v>
      </c>
      <c r="F227" s="351"/>
      <c r="G227" s="351"/>
      <c r="H227" s="352">
        <v>0</v>
      </c>
      <c r="I227" s="352">
        <v>13180000</v>
      </c>
      <c r="J227" s="352">
        <v>13180000</v>
      </c>
      <c r="K227" s="352">
        <f t="shared" ca="1" si="3"/>
        <v>100</v>
      </c>
    </row>
    <row r="228" spans="1:11" ht="25.5" x14ac:dyDescent="0.25">
      <c r="A228" s="350" t="s">
        <v>84</v>
      </c>
      <c r="B228" s="350" t="s">
        <v>502</v>
      </c>
      <c r="C228" s="350" t="s">
        <v>96</v>
      </c>
      <c r="D228" s="350" t="s">
        <v>97</v>
      </c>
      <c r="E228" s="350" t="s">
        <v>83</v>
      </c>
      <c r="F228" s="351"/>
      <c r="G228" s="350" t="s">
        <v>111</v>
      </c>
      <c r="H228" s="353">
        <v>0</v>
      </c>
      <c r="I228" s="353">
        <v>13180000</v>
      </c>
      <c r="J228" s="353">
        <v>13180000</v>
      </c>
      <c r="K228" s="353">
        <f t="shared" ca="1" si="3"/>
        <v>100</v>
      </c>
    </row>
    <row r="229" spans="1:11" ht="25.5" x14ac:dyDescent="0.25">
      <c r="A229" s="350" t="s">
        <v>87</v>
      </c>
      <c r="B229" s="350" t="s">
        <v>502</v>
      </c>
      <c r="C229" s="350" t="s">
        <v>96</v>
      </c>
      <c r="D229" s="350" t="s">
        <v>97</v>
      </c>
      <c r="E229" s="350" t="s">
        <v>83</v>
      </c>
      <c r="F229" s="351"/>
      <c r="G229" s="350" t="s">
        <v>111</v>
      </c>
      <c r="H229" s="353">
        <v>0</v>
      </c>
      <c r="I229" s="353">
        <v>13180000</v>
      </c>
      <c r="J229" s="353">
        <v>13180000</v>
      </c>
      <c r="K229" s="353">
        <f t="shared" ca="1" si="3"/>
        <v>100</v>
      </c>
    </row>
    <row r="230" spans="1:11" ht="25.5" x14ac:dyDescent="0.25">
      <c r="A230" s="350" t="s">
        <v>540</v>
      </c>
      <c r="B230" s="350" t="s">
        <v>503</v>
      </c>
      <c r="C230" s="350" t="s">
        <v>76</v>
      </c>
      <c r="D230" s="350" t="s">
        <v>76</v>
      </c>
      <c r="E230" s="350" t="s">
        <v>77</v>
      </c>
      <c r="F230" s="351"/>
      <c r="G230" s="351"/>
      <c r="H230" s="352">
        <v>0</v>
      </c>
      <c r="I230" s="352">
        <v>4803000</v>
      </c>
      <c r="J230" s="352">
        <v>4803000</v>
      </c>
      <c r="K230" s="352">
        <f t="shared" ca="1" si="3"/>
        <v>100</v>
      </c>
    </row>
    <row r="231" spans="1:11" ht="38.25" x14ac:dyDescent="0.25">
      <c r="A231" s="350" t="s">
        <v>82</v>
      </c>
      <c r="B231" s="350" t="s">
        <v>503</v>
      </c>
      <c r="C231" s="350" t="s">
        <v>76</v>
      </c>
      <c r="D231" s="350" t="s">
        <v>76</v>
      </c>
      <c r="E231" s="350" t="s">
        <v>83</v>
      </c>
      <c r="F231" s="351"/>
      <c r="G231" s="351"/>
      <c r="H231" s="352">
        <v>0</v>
      </c>
      <c r="I231" s="352">
        <v>4803000</v>
      </c>
      <c r="J231" s="352">
        <v>4803000</v>
      </c>
      <c r="K231" s="352">
        <f t="shared" ca="1" si="3"/>
        <v>100</v>
      </c>
    </row>
    <row r="232" spans="1:11" ht="25.5" x14ac:dyDescent="0.25">
      <c r="A232" s="350" t="s">
        <v>84</v>
      </c>
      <c r="B232" s="350" t="s">
        <v>503</v>
      </c>
      <c r="C232" s="350" t="s">
        <v>96</v>
      </c>
      <c r="D232" s="350" t="s">
        <v>97</v>
      </c>
      <c r="E232" s="350" t="s">
        <v>83</v>
      </c>
      <c r="F232" s="351"/>
      <c r="G232" s="350" t="s">
        <v>111</v>
      </c>
      <c r="H232" s="353">
        <v>0</v>
      </c>
      <c r="I232" s="353">
        <v>4803000</v>
      </c>
      <c r="J232" s="353">
        <v>4803000</v>
      </c>
      <c r="K232" s="353">
        <f t="shared" ca="1" si="3"/>
        <v>100</v>
      </c>
    </row>
    <row r="233" spans="1:11" ht="25.5" x14ac:dyDescent="0.25">
      <c r="A233" s="350" t="s">
        <v>87</v>
      </c>
      <c r="B233" s="350" t="s">
        <v>503</v>
      </c>
      <c r="C233" s="350" t="s">
        <v>96</v>
      </c>
      <c r="D233" s="350" t="s">
        <v>97</v>
      </c>
      <c r="E233" s="350" t="s">
        <v>83</v>
      </c>
      <c r="F233" s="351"/>
      <c r="G233" s="350" t="s">
        <v>111</v>
      </c>
      <c r="H233" s="353">
        <v>0</v>
      </c>
      <c r="I233" s="353">
        <v>4803000</v>
      </c>
      <c r="J233" s="353">
        <v>4803000</v>
      </c>
      <c r="K233" s="353">
        <f t="shared" ca="1" si="3"/>
        <v>100</v>
      </c>
    </row>
    <row r="234" spans="1:11" ht="25.5" x14ac:dyDescent="0.25">
      <c r="A234" s="350" t="s">
        <v>541</v>
      </c>
      <c r="B234" s="350" t="s">
        <v>504</v>
      </c>
      <c r="C234" s="350" t="s">
        <v>76</v>
      </c>
      <c r="D234" s="350" t="s">
        <v>76</v>
      </c>
      <c r="E234" s="350" t="s">
        <v>77</v>
      </c>
      <c r="F234" s="351"/>
      <c r="G234" s="351"/>
      <c r="H234" s="352">
        <v>0</v>
      </c>
      <c r="I234" s="352">
        <v>1800000</v>
      </c>
      <c r="J234" s="352">
        <v>1800000</v>
      </c>
      <c r="K234" s="352">
        <f t="shared" ca="1" si="3"/>
        <v>100</v>
      </c>
    </row>
    <row r="235" spans="1:11" ht="38.25" x14ac:dyDescent="0.25">
      <c r="A235" s="350" t="s">
        <v>82</v>
      </c>
      <c r="B235" s="350" t="s">
        <v>504</v>
      </c>
      <c r="C235" s="350" t="s">
        <v>76</v>
      </c>
      <c r="D235" s="350" t="s">
        <v>76</v>
      </c>
      <c r="E235" s="350" t="s">
        <v>83</v>
      </c>
      <c r="F235" s="351"/>
      <c r="G235" s="351"/>
      <c r="H235" s="352">
        <v>0</v>
      </c>
      <c r="I235" s="352">
        <v>1800000</v>
      </c>
      <c r="J235" s="352">
        <v>1800000</v>
      </c>
      <c r="K235" s="352">
        <f t="shared" ca="1" si="3"/>
        <v>100</v>
      </c>
    </row>
    <row r="236" spans="1:11" ht="25.5" x14ac:dyDescent="0.25">
      <c r="A236" s="350" t="s">
        <v>84</v>
      </c>
      <c r="B236" s="350" t="s">
        <v>504</v>
      </c>
      <c r="C236" s="350" t="s">
        <v>96</v>
      </c>
      <c r="D236" s="350" t="s">
        <v>97</v>
      </c>
      <c r="E236" s="350" t="s">
        <v>83</v>
      </c>
      <c r="F236" s="351"/>
      <c r="G236" s="350" t="s">
        <v>111</v>
      </c>
      <c r="H236" s="353">
        <v>0</v>
      </c>
      <c r="I236" s="353">
        <v>1800000</v>
      </c>
      <c r="J236" s="353">
        <v>1800000</v>
      </c>
      <c r="K236" s="353">
        <f t="shared" ca="1" si="3"/>
        <v>100</v>
      </c>
    </row>
    <row r="237" spans="1:11" ht="25.5" x14ac:dyDescent="0.25">
      <c r="A237" s="350" t="s">
        <v>87</v>
      </c>
      <c r="B237" s="350" t="s">
        <v>504</v>
      </c>
      <c r="C237" s="350" t="s">
        <v>96</v>
      </c>
      <c r="D237" s="350" t="s">
        <v>97</v>
      </c>
      <c r="E237" s="350" t="s">
        <v>83</v>
      </c>
      <c r="F237" s="351"/>
      <c r="G237" s="350" t="s">
        <v>111</v>
      </c>
      <c r="H237" s="353">
        <v>0</v>
      </c>
      <c r="I237" s="353">
        <v>1800000</v>
      </c>
      <c r="J237" s="353">
        <v>1800000</v>
      </c>
      <c r="K237" s="353">
        <f t="shared" ca="1" si="3"/>
        <v>100</v>
      </c>
    </row>
    <row r="238" spans="1:11" ht="25.5" x14ac:dyDescent="0.25">
      <c r="A238" s="350" t="s">
        <v>542</v>
      </c>
      <c r="B238" s="350" t="s">
        <v>505</v>
      </c>
      <c r="C238" s="350" t="s">
        <v>76</v>
      </c>
      <c r="D238" s="350" t="s">
        <v>76</v>
      </c>
      <c r="E238" s="350" t="s">
        <v>77</v>
      </c>
      <c r="F238" s="351"/>
      <c r="G238" s="351"/>
      <c r="H238" s="352">
        <v>0</v>
      </c>
      <c r="I238" s="352">
        <v>5600000</v>
      </c>
      <c r="J238" s="352">
        <v>5600000</v>
      </c>
      <c r="K238" s="352">
        <f t="shared" ca="1" si="3"/>
        <v>100</v>
      </c>
    </row>
    <row r="239" spans="1:11" ht="38.25" x14ac:dyDescent="0.25">
      <c r="A239" s="350" t="s">
        <v>82</v>
      </c>
      <c r="B239" s="350" t="s">
        <v>505</v>
      </c>
      <c r="C239" s="350" t="s">
        <v>76</v>
      </c>
      <c r="D239" s="350" t="s">
        <v>76</v>
      </c>
      <c r="E239" s="350" t="s">
        <v>83</v>
      </c>
      <c r="F239" s="351"/>
      <c r="G239" s="351"/>
      <c r="H239" s="352">
        <v>0</v>
      </c>
      <c r="I239" s="352">
        <v>5600000</v>
      </c>
      <c r="J239" s="352">
        <v>5600000</v>
      </c>
      <c r="K239" s="352">
        <f t="shared" ca="1" si="3"/>
        <v>100</v>
      </c>
    </row>
    <row r="240" spans="1:11" x14ac:dyDescent="0.25">
      <c r="A240" s="350" t="s">
        <v>84</v>
      </c>
      <c r="B240" s="350" t="s">
        <v>505</v>
      </c>
      <c r="C240" s="350" t="s">
        <v>96</v>
      </c>
      <c r="D240" s="350" t="s">
        <v>97</v>
      </c>
      <c r="E240" s="350" t="s">
        <v>83</v>
      </c>
      <c r="F240" s="351"/>
      <c r="G240" s="351"/>
      <c r="H240" s="353">
        <v>0</v>
      </c>
      <c r="I240" s="353">
        <v>5600000</v>
      </c>
      <c r="J240" s="353">
        <v>5600000</v>
      </c>
      <c r="K240" s="353">
        <f t="shared" ca="1" si="3"/>
        <v>100</v>
      </c>
    </row>
    <row r="241" spans="1:11" ht="25.5" x14ac:dyDescent="0.25">
      <c r="A241" s="350" t="s">
        <v>87</v>
      </c>
      <c r="B241" s="350" t="s">
        <v>505</v>
      </c>
      <c r="C241" s="350" t="s">
        <v>96</v>
      </c>
      <c r="D241" s="350" t="s">
        <v>97</v>
      </c>
      <c r="E241" s="350" t="s">
        <v>83</v>
      </c>
      <c r="F241" s="350" t="s">
        <v>506</v>
      </c>
      <c r="G241" s="351"/>
      <c r="H241" s="353">
        <v>0</v>
      </c>
      <c r="I241" s="353">
        <v>5600000</v>
      </c>
      <c r="J241" s="353">
        <v>5600000</v>
      </c>
      <c r="K241" s="353">
        <f t="shared" ca="1" si="3"/>
        <v>100</v>
      </c>
    </row>
    <row r="242" spans="1:11" ht="25.5" x14ac:dyDescent="0.25">
      <c r="A242" s="350" t="s">
        <v>543</v>
      </c>
      <c r="B242" s="350" t="s">
        <v>507</v>
      </c>
      <c r="C242" s="350" t="s">
        <v>76</v>
      </c>
      <c r="D242" s="350" t="s">
        <v>76</v>
      </c>
      <c r="E242" s="350" t="s">
        <v>77</v>
      </c>
      <c r="F242" s="351"/>
      <c r="G242" s="351"/>
      <c r="H242" s="352">
        <v>3157894.74</v>
      </c>
      <c r="I242" s="352">
        <v>0</v>
      </c>
      <c r="J242" s="352">
        <v>0</v>
      </c>
      <c r="K242" s="352" t="e">
        <f t="shared" ca="1" si="3"/>
        <v>#DIV/0!</v>
      </c>
    </row>
    <row r="243" spans="1:11" x14ac:dyDescent="0.25">
      <c r="A243" s="350" t="s">
        <v>114</v>
      </c>
      <c r="B243" s="350" t="s">
        <v>507</v>
      </c>
      <c r="C243" s="350" t="s">
        <v>76</v>
      </c>
      <c r="D243" s="350" t="s">
        <v>76</v>
      </c>
      <c r="E243" s="350" t="s">
        <v>115</v>
      </c>
      <c r="F243" s="351"/>
      <c r="G243" s="351"/>
      <c r="H243" s="352">
        <v>3157894.74</v>
      </c>
      <c r="I243" s="352">
        <v>0</v>
      </c>
      <c r="J243" s="352">
        <v>0</v>
      </c>
      <c r="K243" s="352" t="e">
        <f t="shared" ca="1" si="3"/>
        <v>#DIV/0!</v>
      </c>
    </row>
    <row r="244" spans="1:11" ht="25.5" x14ac:dyDescent="0.25">
      <c r="A244" s="350" t="s">
        <v>84</v>
      </c>
      <c r="B244" s="350" t="s">
        <v>507</v>
      </c>
      <c r="C244" s="350" t="s">
        <v>96</v>
      </c>
      <c r="D244" s="350" t="s">
        <v>97</v>
      </c>
      <c r="E244" s="350" t="s">
        <v>115</v>
      </c>
      <c r="F244" s="351"/>
      <c r="G244" s="350" t="s">
        <v>111</v>
      </c>
      <c r="H244" s="353">
        <v>157894.74</v>
      </c>
      <c r="I244" s="353">
        <v>0</v>
      </c>
      <c r="J244" s="353">
        <v>0</v>
      </c>
      <c r="K244" s="353" t="e">
        <f t="shared" ca="1" si="3"/>
        <v>#DIV/0!</v>
      </c>
    </row>
    <row r="245" spans="1:11" ht="25.5" x14ac:dyDescent="0.25">
      <c r="A245" s="350" t="s">
        <v>87</v>
      </c>
      <c r="B245" s="350" t="s">
        <v>507</v>
      </c>
      <c r="C245" s="350" t="s">
        <v>96</v>
      </c>
      <c r="D245" s="350" t="s">
        <v>97</v>
      </c>
      <c r="E245" s="350" t="s">
        <v>115</v>
      </c>
      <c r="F245" s="351"/>
      <c r="G245" s="350" t="s">
        <v>111</v>
      </c>
      <c r="H245" s="353">
        <v>157894.74</v>
      </c>
      <c r="I245" s="353">
        <v>0</v>
      </c>
      <c r="J245" s="353">
        <v>0</v>
      </c>
      <c r="K245" s="353" t="e">
        <f t="shared" ca="1" si="3"/>
        <v>#DIV/0!</v>
      </c>
    </row>
    <row r="246" spans="1:11" ht="25.5" x14ac:dyDescent="0.25">
      <c r="A246" s="350" t="s">
        <v>84</v>
      </c>
      <c r="B246" s="350" t="s">
        <v>507</v>
      </c>
      <c r="C246" s="350" t="s">
        <v>96</v>
      </c>
      <c r="D246" s="350" t="s">
        <v>97</v>
      </c>
      <c r="E246" s="350" t="s">
        <v>115</v>
      </c>
      <c r="F246" s="351"/>
      <c r="G246" s="350" t="s">
        <v>112</v>
      </c>
      <c r="H246" s="353">
        <v>3000000</v>
      </c>
      <c r="I246" s="353">
        <v>0</v>
      </c>
      <c r="J246" s="353">
        <v>0</v>
      </c>
      <c r="K246" s="353" t="e">
        <f t="shared" ca="1" si="3"/>
        <v>#DIV/0!</v>
      </c>
    </row>
    <row r="247" spans="1:11" ht="25.5" x14ac:dyDescent="0.25">
      <c r="A247" s="350" t="s">
        <v>87</v>
      </c>
      <c r="B247" s="350" t="s">
        <v>507</v>
      </c>
      <c r="C247" s="350" t="s">
        <v>96</v>
      </c>
      <c r="D247" s="350" t="s">
        <v>97</v>
      </c>
      <c r="E247" s="350" t="s">
        <v>115</v>
      </c>
      <c r="F247" s="351"/>
      <c r="G247" s="350" t="s">
        <v>112</v>
      </c>
      <c r="H247" s="353">
        <v>3000000</v>
      </c>
      <c r="I247" s="353">
        <v>0</v>
      </c>
      <c r="J247" s="353">
        <v>0</v>
      </c>
      <c r="K247" s="353" t="e">
        <f t="shared" ca="1" si="3"/>
        <v>#DIV/0!</v>
      </c>
    </row>
    <row r="248" spans="1:11" ht="38.25" x14ac:dyDescent="0.25">
      <c r="A248" s="350" t="s">
        <v>544</v>
      </c>
      <c r="B248" s="350" t="s">
        <v>508</v>
      </c>
      <c r="C248" s="350" t="s">
        <v>76</v>
      </c>
      <c r="D248" s="350" t="s">
        <v>76</v>
      </c>
      <c r="E248" s="350" t="s">
        <v>77</v>
      </c>
      <c r="F248" s="351"/>
      <c r="G248" s="351"/>
      <c r="H248" s="352">
        <v>1421052.63</v>
      </c>
      <c r="I248" s="352">
        <v>0</v>
      </c>
      <c r="J248" s="352">
        <v>0</v>
      </c>
      <c r="K248" s="352" t="e">
        <f t="shared" ca="1" si="3"/>
        <v>#DIV/0!</v>
      </c>
    </row>
    <row r="249" spans="1:11" x14ac:dyDescent="0.25">
      <c r="A249" s="350" t="s">
        <v>114</v>
      </c>
      <c r="B249" s="350" t="s">
        <v>508</v>
      </c>
      <c r="C249" s="350" t="s">
        <v>76</v>
      </c>
      <c r="D249" s="350" t="s">
        <v>76</v>
      </c>
      <c r="E249" s="350" t="s">
        <v>115</v>
      </c>
      <c r="F249" s="351"/>
      <c r="G249" s="351"/>
      <c r="H249" s="352">
        <v>1421052.63</v>
      </c>
      <c r="I249" s="352">
        <v>0</v>
      </c>
      <c r="J249" s="352">
        <v>0</v>
      </c>
      <c r="K249" s="352" t="e">
        <f t="shared" ca="1" si="3"/>
        <v>#DIV/0!</v>
      </c>
    </row>
    <row r="250" spans="1:11" ht="25.5" x14ac:dyDescent="0.25">
      <c r="A250" s="350" t="s">
        <v>84</v>
      </c>
      <c r="B250" s="350" t="s">
        <v>508</v>
      </c>
      <c r="C250" s="350" t="s">
        <v>96</v>
      </c>
      <c r="D250" s="350" t="s">
        <v>97</v>
      </c>
      <c r="E250" s="350" t="s">
        <v>115</v>
      </c>
      <c r="F250" s="351"/>
      <c r="G250" s="350" t="s">
        <v>111</v>
      </c>
      <c r="H250" s="353">
        <v>71052.63</v>
      </c>
      <c r="I250" s="353">
        <v>0</v>
      </c>
      <c r="J250" s="353">
        <v>0</v>
      </c>
      <c r="K250" s="353" t="e">
        <f t="shared" ca="1" si="3"/>
        <v>#DIV/0!</v>
      </c>
    </row>
    <row r="251" spans="1:11" ht="25.5" x14ac:dyDescent="0.25">
      <c r="A251" s="350" t="s">
        <v>87</v>
      </c>
      <c r="B251" s="350" t="s">
        <v>508</v>
      </c>
      <c r="C251" s="350" t="s">
        <v>96</v>
      </c>
      <c r="D251" s="350" t="s">
        <v>97</v>
      </c>
      <c r="E251" s="350" t="s">
        <v>115</v>
      </c>
      <c r="F251" s="351"/>
      <c r="G251" s="350" t="s">
        <v>111</v>
      </c>
      <c r="H251" s="353">
        <v>71052.63</v>
      </c>
      <c r="I251" s="353">
        <v>0</v>
      </c>
      <c r="J251" s="353">
        <v>0</v>
      </c>
      <c r="K251" s="353" t="e">
        <f t="shared" ca="1" si="3"/>
        <v>#DIV/0!</v>
      </c>
    </row>
    <row r="252" spans="1:11" ht="25.5" x14ac:dyDescent="0.25">
      <c r="A252" s="350" t="s">
        <v>84</v>
      </c>
      <c r="B252" s="350" t="s">
        <v>508</v>
      </c>
      <c r="C252" s="350" t="s">
        <v>96</v>
      </c>
      <c r="D252" s="350" t="s">
        <v>97</v>
      </c>
      <c r="E252" s="350" t="s">
        <v>115</v>
      </c>
      <c r="F252" s="351"/>
      <c r="G252" s="350" t="s">
        <v>112</v>
      </c>
      <c r="H252" s="353">
        <v>1350000</v>
      </c>
      <c r="I252" s="353">
        <v>0</v>
      </c>
      <c r="J252" s="353">
        <v>0</v>
      </c>
      <c r="K252" s="353" t="e">
        <f t="shared" ca="1" si="3"/>
        <v>#DIV/0!</v>
      </c>
    </row>
    <row r="253" spans="1:11" ht="25.5" x14ac:dyDescent="0.25">
      <c r="A253" s="350" t="s">
        <v>87</v>
      </c>
      <c r="B253" s="350" t="s">
        <v>508</v>
      </c>
      <c r="C253" s="350" t="s">
        <v>96</v>
      </c>
      <c r="D253" s="350" t="s">
        <v>97</v>
      </c>
      <c r="E253" s="350" t="s">
        <v>115</v>
      </c>
      <c r="F253" s="351"/>
      <c r="G253" s="350" t="s">
        <v>112</v>
      </c>
      <c r="H253" s="353">
        <v>1350000</v>
      </c>
      <c r="I253" s="353">
        <v>0</v>
      </c>
      <c r="J253" s="353">
        <v>0</v>
      </c>
      <c r="K253" s="353" t="e">
        <f t="shared" ca="1" si="3"/>
        <v>#DIV/0!</v>
      </c>
    </row>
    <row r="254" spans="1:11" ht="89.25" x14ac:dyDescent="0.25">
      <c r="A254" s="350" t="s">
        <v>545</v>
      </c>
      <c r="B254" s="350" t="s">
        <v>509</v>
      </c>
      <c r="C254" s="350" t="s">
        <v>76</v>
      </c>
      <c r="D254" s="350" t="s">
        <v>76</v>
      </c>
      <c r="E254" s="350" t="s">
        <v>77</v>
      </c>
      <c r="F254" s="351"/>
      <c r="G254" s="351"/>
      <c r="H254" s="352">
        <v>3823789.47</v>
      </c>
      <c r="I254" s="352">
        <v>0</v>
      </c>
      <c r="J254" s="352">
        <v>0</v>
      </c>
      <c r="K254" s="352" t="e">
        <f t="shared" ca="1" si="3"/>
        <v>#DIV/0!</v>
      </c>
    </row>
    <row r="255" spans="1:11" x14ac:dyDescent="0.25">
      <c r="A255" s="350" t="s">
        <v>114</v>
      </c>
      <c r="B255" s="350" t="s">
        <v>509</v>
      </c>
      <c r="C255" s="350" t="s">
        <v>76</v>
      </c>
      <c r="D255" s="350" t="s">
        <v>76</v>
      </c>
      <c r="E255" s="350" t="s">
        <v>115</v>
      </c>
      <c r="F255" s="351"/>
      <c r="G255" s="351"/>
      <c r="H255" s="352">
        <v>2771157.89</v>
      </c>
      <c r="I255" s="352">
        <v>0</v>
      </c>
      <c r="J255" s="352">
        <v>0</v>
      </c>
      <c r="K255" s="352" t="e">
        <f t="shared" ca="1" si="3"/>
        <v>#DIV/0!</v>
      </c>
    </row>
    <row r="256" spans="1:11" ht="25.5" x14ac:dyDescent="0.25">
      <c r="A256" s="350" t="s">
        <v>84</v>
      </c>
      <c r="B256" s="350" t="s">
        <v>509</v>
      </c>
      <c r="C256" s="350" t="s">
        <v>96</v>
      </c>
      <c r="D256" s="350" t="s">
        <v>97</v>
      </c>
      <c r="E256" s="350" t="s">
        <v>115</v>
      </c>
      <c r="F256" s="351"/>
      <c r="G256" s="350" t="s">
        <v>111</v>
      </c>
      <c r="H256" s="353">
        <v>138557.89000000001</v>
      </c>
      <c r="I256" s="353">
        <v>0</v>
      </c>
      <c r="J256" s="353">
        <v>0</v>
      </c>
      <c r="K256" s="353" t="e">
        <f t="shared" ca="1" si="3"/>
        <v>#DIV/0!</v>
      </c>
    </row>
    <row r="257" spans="1:11" ht="25.5" x14ac:dyDescent="0.25">
      <c r="A257" s="350" t="s">
        <v>87</v>
      </c>
      <c r="B257" s="350" t="s">
        <v>509</v>
      </c>
      <c r="C257" s="350" t="s">
        <v>96</v>
      </c>
      <c r="D257" s="350" t="s">
        <v>97</v>
      </c>
      <c r="E257" s="350" t="s">
        <v>115</v>
      </c>
      <c r="F257" s="351"/>
      <c r="G257" s="350" t="s">
        <v>111</v>
      </c>
      <c r="H257" s="353">
        <v>138557.89000000001</v>
      </c>
      <c r="I257" s="353">
        <v>0</v>
      </c>
      <c r="J257" s="353">
        <v>0</v>
      </c>
      <c r="K257" s="353" t="e">
        <f t="shared" ca="1" si="3"/>
        <v>#DIV/0!</v>
      </c>
    </row>
    <row r="258" spans="1:11" ht="25.5" x14ac:dyDescent="0.25">
      <c r="A258" s="350" t="s">
        <v>84</v>
      </c>
      <c r="B258" s="350" t="s">
        <v>509</v>
      </c>
      <c r="C258" s="350" t="s">
        <v>96</v>
      </c>
      <c r="D258" s="350" t="s">
        <v>97</v>
      </c>
      <c r="E258" s="350" t="s">
        <v>115</v>
      </c>
      <c r="F258" s="351"/>
      <c r="G258" s="350" t="s">
        <v>112</v>
      </c>
      <c r="H258" s="353">
        <v>2632600</v>
      </c>
      <c r="I258" s="353">
        <v>0</v>
      </c>
      <c r="J258" s="353">
        <v>0</v>
      </c>
      <c r="K258" s="353" t="e">
        <f t="shared" ca="1" si="3"/>
        <v>#DIV/0!</v>
      </c>
    </row>
    <row r="259" spans="1:11" ht="25.5" x14ac:dyDescent="0.25">
      <c r="A259" s="350" t="s">
        <v>87</v>
      </c>
      <c r="B259" s="350" t="s">
        <v>509</v>
      </c>
      <c r="C259" s="350" t="s">
        <v>96</v>
      </c>
      <c r="D259" s="350" t="s">
        <v>97</v>
      </c>
      <c r="E259" s="350" t="s">
        <v>115</v>
      </c>
      <c r="F259" s="351"/>
      <c r="G259" s="350" t="s">
        <v>112</v>
      </c>
      <c r="H259" s="353">
        <v>2632600</v>
      </c>
      <c r="I259" s="353">
        <v>0</v>
      </c>
      <c r="J259" s="353">
        <v>0</v>
      </c>
      <c r="K259" s="353" t="e">
        <f t="shared" ca="1" si="3"/>
        <v>#DIV/0!</v>
      </c>
    </row>
    <row r="260" spans="1:11" ht="38.25" x14ac:dyDescent="0.25">
      <c r="A260" s="350" t="s">
        <v>82</v>
      </c>
      <c r="B260" s="350" t="s">
        <v>509</v>
      </c>
      <c r="C260" s="350" t="s">
        <v>76</v>
      </c>
      <c r="D260" s="350" t="s">
        <v>76</v>
      </c>
      <c r="E260" s="350" t="s">
        <v>83</v>
      </c>
      <c r="F260" s="351"/>
      <c r="G260" s="351"/>
      <c r="H260" s="352">
        <v>1052631.58</v>
      </c>
      <c r="I260" s="352">
        <v>0</v>
      </c>
      <c r="J260" s="352">
        <v>0</v>
      </c>
      <c r="K260" s="352" t="e">
        <f t="shared" ca="1" si="3"/>
        <v>#DIV/0!</v>
      </c>
    </row>
    <row r="261" spans="1:11" ht="25.5" x14ac:dyDescent="0.25">
      <c r="A261" s="350" t="s">
        <v>84</v>
      </c>
      <c r="B261" s="350" t="s">
        <v>509</v>
      </c>
      <c r="C261" s="350" t="s">
        <v>96</v>
      </c>
      <c r="D261" s="350" t="s">
        <v>97</v>
      </c>
      <c r="E261" s="350" t="s">
        <v>83</v>
      </c>
      <c r="F261" s="351"/>
      <c r="G261" s="350" t="s">
        <v>111</v>
      </c>
      <c r="H261" s="353">
        <v>52631.58</v>
      </c>
      <c r="I261" s="353">
        <v>0</v>
      </c>
      <c r="J261" s="353">
        <v>0</v>
      </c>
      <c r="K261" s="353" t="e">
        <f t="shared" ca="1" si="3"/>
        <v>#DIV/0!</v>
      </c>
    </row>
    <row r="262" spans="1:11" ht="25.5" x14ac:dyDescent="0.25">
      <c r="A262" s="350" t="s">
        <v>87</v>
      </c>
      <c r="B262" s="350" t="s">
        <v>509</v>
      </c>
      <c r="C262" s="350" t="s">
        <v>96</v>
      </c>
      <c r="D262" s="350" t="s">
        <v>97</v>
      </c>
      <c r="E262" s="350" t="s">
        <v>83</v>
      </c>
      <c r="F262" s="351"/>
      <c r="G262" s="350" t="s">
        <v>111</v>
      </c>
      <c r="H262" s="353">
        <v>52631.58</v>
      </c>
      <c r="I262" s="353">
        <v>0</v>
      </c>
      <c r="J262" s="353">
        <v>0</v>
      </c>
      <c r="K262" s="353" t="e">
        <f t="shared" ca="1" si="3"/>
        <v>#DIV/0!</v>
      </c>
    </row>
    <row r="263" spans="1:11" ht="25.5" x14ac:dyDescent="0.25">
      <c r="A263" s="350" t="s">
        <v>84</v>
      </c>
      <c r="B263" s="350" t="s">
        <v>509</v>
      </c>
      <c r="C263" s="350" t="s">
        <v>96</v>
      </c>
      <c r="D263" s="350" t="s">
        <v>97</v>
      </c>
      <c r="E263" s="350" t="s">
        <v>83</v>
      </c>
      <c r="F263" s="351"/>
      <c r="G263" s="350" t="s">
        <v>112</v>
      </c>
      <c r="H263" s="353">
        <v>1000000</v>
      </c>
      <c r="I263" s="353">
        <v>0</v>
      </c>
      <c r="J263" s="353">
        <v>0</v>
      </c>
      <c r="K263" s="353" t="e">
        <f t="shared" ca="1" si="3"/>
        <v>#DIV/0!</v>
      </c>
    </row>
    <row r="264" spans="1:11" ht="25.5" x14ac:dyDescent="0.25">
      <c r="A264" s="350" t="s">
        <v>87</v>
      </c>
      <c r="B264" s="350" t="s">
        <v>509</v>
      </c>
      <c r="C264" s="350" t="s">
        <v>96</v>
      </c>
      <c r="D264" s="350" t="s">
        <v>97</v>
      </c>
      <c r="E264" s="350" t="s">
        <v>83</v>
      </c>
      <c r="F264" s="351"/>
      <c r="G264" s="350" t="s">
        <v>112</v>
      </c>
      <c r="H264" s="353">
        <v>1000000</v>
      </c>
      <c r="I264" s="353">
        <v>0</v>
      </c>
      <c r="J264" s="353">
        <v>0</v>
      </c>
      <c r="K264" s="353" t="e">
        <f t="shared" ca="1" si="3"/>
        <v>#DIV/0!</v>
      </c>
    </row>
    <row r="265" spans="1:11" ht="51" x14ac:dyDescent="0.25">
      <c r="A265" s="350" t="s">
        <v>546</v>
      </c>
      <c r="B265" s="350" t="s">
        <v>510</v>
      </c>
      <c r="C265" s="350" t="s">
        <v>76</v>
      </c>
      <c r="D265" s="350" t="s">
        <v>76</v>
      </c>
      <c r="E265" s="350" t="s">
        <v>77</v>
      </c>
      <c r="F265" s="351"/>
      <c r="G265" s="351"/>
      <c r="H265" s="352">
        <v>960421.05</v>
      </c>
      <c r="I265" s="352">
        <v>0</v>
      </c>
      <c r="J265" s="352">
        <v>0</v>
      </c>
      <c r="K265" s="352" t="e">
        <f t="shared" ref="K265:K317" ca="1" si="4">INDIRECT("R[0]C[-1]", FALSE)/INDIRECT("R[0]C[-2]", FALSE)*100</f>
        <v>#DIV/0!</v>
      </c>
    </row>
    <row r="266" spans="1:11" x14ac:dyDescent="0.25">
      <c r="A266" s="350" t="s">
        <v>114</v>
      </c>
      <c r="B266" s="350" t="s">
        <v>510</v>
      </c>
      <c r="C266" s="350" t="s">
        <v>76</v>
      </c>
      <c r="D266" s="350" t="s">
        <v>76</v>
      </c>
      <c r="E266" s="350" t="s">
        <v>115</v>
      </c>
      <c r="F266" s="351"/>
      <c r="G266" s="351"/>
      <c r="H266" s="352">
        <v>960421.05</v>
      </c>
      <c r="I266" s="352">
        <v>0</v>
      </c>
      <c r="J266" s="352">
        <v>0</v>
      </c>
      <c r="K266" s="352" t="e">
        <f t="shared" ca="1" si="4"/>
        <v>#DIV/0!</v>
      </c>
    </row>
    <row r="267" spans="1:11" ht="25.5" x14ac:dyDescent="0.25">
      <c r="A267" s="350" t="s">
        <v>84</v>
      </c>
      <c r="B267" s="350" t="s">
        <v>510</v>
      </c>
      <c r="C267" s="350" t="s">
        <v>96</v>
      </c>
      <c r="D267" s="350" t="s">
        <v>97</v>
      </c>
      <c r="E267" s="350" t="s">
        <v>115</v>
      </c>
      <c r="F267" s="351"/>
      <c r="G267" s="350" t="s">
        <v>111</v>
      </c>
      <c r="H267" s="353">
        <v>48021.05</v>
      </c>
      <c r="I267" s="353">
        <v>0</v>
      </c>
      <c r="J267" s="353">
        <v>0</v>
      </c>
      <c r="K267" s="353" t="e">
        <f t="shared" ca="1" si="4"/>
        <v>#DIV/0!</v>
      </c>
    </row>
    <row r="268" spans="1:11" ht="25.5" x14ac:dyDescent="0.25">
      <c r="A268" s="350" t="s">
        <v>87</v>
      </c>
      <c r="B268" s="350" t="s">
        <v>510</v>
      </c>
      <c r="C268" s="350" t="s">
        <v>96</v>
      </c>
      <c r="D268" s="350" t="s">
        <v>97</v>
      </c>
      <c r="E268" s="350" t="s">
        <v>115</v>
      </c>
      <c r="F268" s="351"/>
      <c r="G268" s="350" t="s">
        <v>111</v>
      </c>
      <c r="H268" s="353">
        <v>48021.05</v>
      </c>
      <c r="I268" s="353">
        <v>0</v>
      </c>
      <c r="J268" s="353">
        <v>0</v>
      </c>
      <c r="K268" s="353" t="e">
        <f t="shared" ca="1" si="4"/>
        <v>#DIV/0!</v>
      </c>
    </row>
    <row r="269" spans="1:11" ht="25.5" x14ac:dyDescent="0.25">
      <c r="A269" s="350" t="s">
        <v>84</v>
      </c>
      <c r="B269" s="350" t="s">
        <v>510</v>
      </c>
      <c r="C269" s="350" t="s">
        <v>96</v>
      </c>
      <c r="D269" s="350" t="s">
        <v>97</v>
      </c>
      <c r="E269" s="350" t="s">
        <v>115</v>
      </c>
      <c r="F269" s="351"/>
      <c r="G269" s="350" t="s">
        <v>112</v>
      </c>
      <c r="H269" s="353">
        <v>912400</v>
      </c>
      <c r="I269" s="353">
        <v>0</v>
      </c>
      <c r="J269" s="353">
        <v>0</v>
      </c>
      <c r="K269" s="353" t="e">
        <f t="shared" ca="1" si="4"/>
        <v>#DIV/0!</v>
      </c>
    </row>
    <row r="270" spans="1:11" ht="25.5" x14ac:dyDescent="0.25">
      <c r="A270" s="350" t="s">
        <v>87</v>
      </c>
      <c r="B270" s="350" t="s">
        <v>510</v>
      </c>
      <c r="C270" s="350" t="s">
        <v>96</v>
      </c>
      <c r="D270" s="350" t="s">
        <v>97</v>
      </c>
      <c r="E270" s="350" t="s">
        <v>115</v>
      </c>
      <c r="F270" s="351"/>
      <c r="G270" s="350" t="s">
        <v>112</v>
      </c>
      <c r="H270" s="353">
        <v>912400</v>
      </c>
      <c r="I270" s="353">
        <v>0</v>
      </c>
      <c r="J270" s="353">
        <v>0</v>
      </c>
      <c r="K270" s="353" t="e">
        <f t="shared" ca="1" si="4"/>
        <v>#DIV/0!</v>
      </c>
    </row>
    <row r="271" spans="1:11" ht="63.75" x14ac:dyDescent="0.25">
      <c r="A271" s="350" t="s">
        <v>547</v>
      </c>
      <c r="B271" s="350" t="s">
        <v>511</v>
      </c>
      <c r="C271" s="350" t="s">
        <v>76</v>
      </c>
      <c r="D271" s="350" t="s">
        <v>76</v>
      </c>
      <c r="E271" s="350" t="s">
        <v>77</v>
      </c>
      <c r="F271" s="351"/>
      <c r="G271" s="351"/>
      <c r="H271" s="352">
        <v>110220000</v>
      </c>
      <c r="I271" s="352">
        <v>0</v>
      </c>
      <c r="J271" s="352">
        <v>0</v>
      </c>
      <c r="K271" s="352" t="e">
        <f t="shared" ca="1" si="4"/>
        <v>#DIV/0!</v>
      </c>
    </row>
    <row r="272" spans="1:11" x14ac:dyDescent="0.25">
      <c r="A272" s="350" t="s">
        <v>114</v>
      </c>
      <c r="B272" s="350" t="s">
        <v>511</v>
      </c>
      <c r="C272" s="350" t="s">
        <v>76</v>
      </c>
      <c r="D272" s="350" t="s">
        <v>76</v>
      </c>
      <c r="E272" s="350" t="s">
        <v>115</v>
      </c>
      <c r="F272" s="351"/>
      <c r="G272" s="351"/>
      <c r="H272" s="352">
        <v>110220000</v>
      </c>
      <c r="I272" s="352">
        <v>0</v>
      </c>
      <c r="J272" s="352">
        <v>0</v>
      </c>
      <c r="K272" s="352" t="e">
        <f t="shared" ca="1" si="4"/>
        <v>#DIV/0!</v>
      </c>
    </row>
    <row r="273" spans="1:11" ht="25.5" x14ac:dyDescent="0.25">
      <c r="A273" s="350" t="s">
        <v>84</v>
      </c>
      <c r="B273" s="350" t="s">
        <v>511</v>
      </c>
      <c r="C273" s="350" t="s">
        <v>96</v>
      </c>
      <c r="D273" s="350" t="s">
        <v>97</v>
      </c>
      <c r="E273" s="350" t="s">
        <v>115</v>
      </c>
      <c r="F273" s="351"/>
      <c r="G273" s="350" t="s">
        <v>111</v>
      </c>
      <c r="H273" s="353">
        <v>5511000</v>
      </c>
      <c r="I273" s="353">
        <v>0</v>
      </c>
      <c r="J273" s="353">
        <v>0</v>
      </c>
      <c r="K273" s="353" t="e">
        <f t="shared" ca="1" si="4"/>
        <v>#DIV/0!</v>
      </c>
    </row>
    <row r="274" spans="1:11" ht="25.5" x14ac:dyDescent="0.25">
      <c r="A274" s="350" t="s">
        <v>87</v>
      </c>
      <c r="B274" s="350" t="s">
        <v>511</v>
      </c>
      <c r="C274" s="350" t="s">
        <v>96</v>
      </c>
      <c r="D274" s="350" t="s">
        <v>97</v>
      </c>
      <c r="E274" s="350" t="s">
        <v>115</v>
      </c>
      <c r="F274" s="351"/>
      <c r="G274" s="350" t="s">
        <v>111</v>
      </c>
      <c r="H274" s="353">
        <v>5511000</v>
      </c>
      <c r="I274" s="353">
        <v>0</v>
      </c>
      <c r="J274" s="353">
        <v>0</v>
      </c>
      <c r="K274" s="353" t="e">
        <f t="shared" ca="1" si="4"/>
        <v>#DIV/0!</v>
      </c>
    </row>
    <row r="275" spans="1:11" ht="38.25" x14ac:dyDescent="0.25">
      <c r="A275" s="350" t="s">
        <v>87</v>
      </c>
      <c r="B275" s="350" t="s">
        <v>511</v>
      </c>
      <c r="C275" s="350" t="s">
        <v>96</v>
      </c>
      <c r="D275" s="350" t="s">
        <v>97</v>
      </c>
      <c r="E275" s="350" t="s">
        <v>115</v>
      </c>
      <c r="F275" s="350" t="s">
        <v>491</v>
      </c>
      <c r="G275" s="350" t="s">
        <v>111</v>
      </c>
      <c r="H275" s="353">
        <v>0</v>
      </c>
      <c r="I275" s="353">
        <v>0</v>
      </c>
      <c r="J275" s="353">
        <v>0</v>
      </c>
      <c r="K275" s="353" t="e">
        <f t="shared" ca="1" si="4"/>
        <v>#DIV/0!</v>
      </c>
    </row>
    <row r="276" spans="1:11" ht="25.5" x14ac:dyDescent="0.25">
      <c r="A276" s="350" t="s">
        <v>84</v>
      </c>
      <c r="B276" s="350" t="s">
        <v>511</v>
      </c>
      <c r="C276" s="350" t="s">
        <v>96</v>
      </c>
      <c r="D276" s="350" t="s">
        <v>97</v>
      </c>
      <c r="E276" s="350" t="s">
        <v>115</v>
      </c>
      <c r="F276" s="351"/>
      <c r="G276" s="350" t="s">
        <v>112</v>
      </c>
      <c r="H276" s="353">
        <v>104709000</v>
      </c>
      <c r="I276" s="353">
        <v>0</v>
      </c>
      <c r="J276" s="353">
        <v>0</v>
      </c>
      <c r="K276" s="353" t="e">
        <f t="shared" ca="1" si="4"/>
        <v>#DIV/0!</v>
      </c>
    </row>
    <row r="277" spans="1:11" ht="25.5" x14ac:dyDescent="0.25">
      <c r="A277" s="350" t="s">
        <v>87</v>
      </c>
      <c r="B277" s="350" t="s">
        <v>511</v>
      </c>
      <c r="C277" s="350" t="s">
        <v>96</v>
      </c>
      <c r="D277" s="350" t="s">
        <v>97</v>
      </c>
      <c r="E277" s="350" t="s">
        <v>115</v>
      </c>
      <c r="F277" s="351"/>
      <c r="G277" s="350" t="s">
        <v>112</v>
      </c>
      <c r="H277" s="353">
        <v>104709000</v>
      </c>
      <c r="I277" s="353">
        <v>0</v>
      </c>
      <c r="J277" s="353">
        <v>0</v>
      </c>
      <c r="K277" s="353" t="e">
        <f t="shared" ca="1" si="4"/>
        <v>#DIV/0!</v>
      </c>
    </row>
    <row r="278" spans="1:11" ht="38.25" x14ac:dyDescent="0.25">
      <c r="A278" s="350" t="s">
        <v>87</v>
      </c>
      <c r="B278" s="350" t="s">
        <v>511</v>
      </c>
      <c r="C278" s="350" t="s">
        <v>96</v>
      </c>
      <c r="D278" s="350" t="s">
        <v>97</v>
      </c>
      <c r="E278" s="350" t="s">
        <v>115</v>
      </c>
      <c r="F278" s="350" t="s">
        <v>491</v>
      </c>
      <c r="G278" s="350" t="s">
        <v>112</v>
      </c>
      <c r="H278" s="353">
        <v>0</v>
      </c>
      <c r="I278" s="353">
        <v>0</v>
      </c>
      <c r="J278" s="353">
        <v>0</v>
      </c>
      <c r="K278" s="353" t="e">
        <f t="shared" ca="1" si="4"/>
        <v>#DIV/0!</v>
      </c>
    </row>
    <row r="279" spans="1:11" ht="76.5" x14ac:dyDescent="0.25">
      <c r="A279" s="350" t="s">
        <v>548</v>
      </c>
      <c r="B279" s="350" t="s">
        <v>512</v>
      </c>
      <c r="C279" s="350" t="s">
        <v>76</v>
      </c>
      <c r="D279" s="350" t="s">
        <v>76</v>
      </c>
      <c r="E279" s="350" t="s">
        <v>77</v>
      </c>
      <c r="F279" s="351"/>
      <c r="G279" s="351"/>
      <c r="H279" s="352">
        <v>34715296.159999996</v>
      </c>
      <c r="I279" s="352">
        <v>0</v>
      </c>
      <c r="J279" s="352">
        <v>0</v>
      </c>
      <c r="K279" s="352" t="e">
        <f t="shared" ca="1" si="4"/>
        <v>#DIV/0!</v>
      </c>
    </row>
    <row r="280" spans="1:11" x14ac:dyDescent="0.25">
      <c r="A280" s="350" t="s">
        <v>114</v>
      </c>
      <c r="B280" s="350" t="s">
        <v>512</v>
      </c>
      <c r="C280" s="350" t="s">
        <v>76</v>
      </c>
      <c r="D280" s="350" t="s">
        <v>76</v>
      </c>
      <c r="E280" s="350" t="s">
        <v>115</v>
      </c>
      <c r="F280" s="351"/>
      <c r="G280" s="351"/>
      <c r="H280" s="352">
        <v>0</v>
      </c>
      <c r="I280" s="352">
        <v>0</v>
      </c>
      <c r="J280" s="352">
        <v>0</v>
      </c>
      <c r="K280" s="352" t="e">
        <f t="shared" ca="1" si="4"/>
        <v>#DIV/0!</v>
      </c>
    </row>
    <row r="281" spans="1:11" ht="25.5" x14ac:dyDescent="0.25">
      <c r="A281" s="350" t="s">
        <v>84</v>
      </c>
      <c r="B281" s="350" t="s">
        <v>512</v>
      </c>
      <c r="C281" s="350" t="s">
        <v>96</v>
      </c>
      <c r="D281" s="350" t="s">
        <v>97</v>
      </c>
      <c r="E281" s="350" t="s">
        <v>115</v>
      </c>
      <c r="F281" s="351"/>
      <c r="G281" s="350" t="s">
        <v>111</v>
      </c>
      <c r="H281" s="353">
        <v>0</v>
      </c>
      <c r="I281" s="353">
        <v>0</v>
      </c>
      <c r="J281" s="353">
        <v>0</v>
      </c>
      <c r="K281" s="353" t="e">
        <f t="shared" ca="1" si="4"/>
        <v>#DIV/0!</v>
      </c>
    </row>
    <row r="282" spans="1:11" ht="38.25" x14ac:dyDescent="0.25">
      <c r="A282" s="350" t="s">
        <v>87</v>
      </c>
      <c r="B282" s="350" t="s">
        <v>512</v>
      </c>
      <c r="C282" s="350" t="s">
        <v>96</v>
      </c>
      <c r="D282" s="350" t="s">
        <v>97</v>
      </c>
      <c r="E282" s="350" t="s">
        <v>115</v>
      </c>
      <c r="F282" s="350" t="s">
        <v>496</v>
      </c>
      <c r="G282" s="350" t="s">
        <v>111</v>
      </c>
      <c r="H282" s="353">
        <v>0</v>
      </c>
      <c r="I282" s="353">
        <v>0</v>
      </c>
      <c r="J282" s="353">
        <v>0</v>
      </c>
      <c r="K282" s="353" t="e">
        <f t="shared" ca="1" si="4"/>
        <v>#DIV/0!</v>
      </c>
    </row>
    <row r="283" spans="1:11" ht="25.5" x14ac:dyDescent="0.25">
      <c r="A283" s="350" t="s">
        <v>84</v>
      </c>
      <c r="B283" s="350" t="s">
        <v>512</v>
      </c>
      <c r="C283" s="350" t="s">
        <v>96</v>
      </c>
      <c r="D283" s="350" t="s">
        <v>97</v>
      </c>
      <c r="E283" s="350" t="s">
        <v>115</v>
      </c>
      <c r="F283" s="351"/>
      <c r="G283" s="350" t="s">
        <v>112</v>
      </c>
      <c r="H283" s="353">
        <v>0</v>
      </c>
      <c r="I283" s="353">
        <v>0</v>
      </c>
      <c r="J283" s="353">
        <v>0</v>
      </c>
      <c r="K283" s="353" t="e">
        <f t="shared" ca="1" si="4"/>
        <v>#DIV/0!</v>
      </c>
    </row>
    <row r="284" spans="1:11" ht="38.25" x14ac:dyDescent="0.25">
      <c r="A284" s="350" t="s">
        <v>87</v>
      </c>
      <c r="B284" s="350" t="s">
        <v>512</v>
      </c>
      <c r="C284" s="350" t="s">
        <v>96</v>
      </c>
      <c r="D284" s="350" t="s">
        <v>97</v>
      </c>
      <c r="E284" s="350" t="s">
        <v>115</v>
      </c>
      <c r="F284" s="350" t="s">
        <v>496</v>
      </c>
      <c r="G284" s="350" t="s">
        <v>112</v>
      </c>
      <c r="H284" s="353">
        <v>0</v>
      </c>
      <c r="I284" s="353">
        <v>0</v>
      </c>
      <c r="J284" s="353">
        <v>0</v>
      </c>
      <c r="K284" s="353" t="e">
        <f t="shared" ca="1" si="4"/>
        <v>#DIV/0!</v>
      </c>
    </row>
    <row r="285" spans="1:11" ht="38.25" x14ac:dyDescent="0.25">
      <c r="A285" s="350" t="s">
        <v>82</v>
      </c>
      <c r="B285" s="350" t="s">
        <v>512</v>
      </c>
      <c r="C285" s="350" t="s">
        <v>76</v>
      </c>
      <c r="D285" s="350" t="s">
        <v>76</v>
      </c>
      <c r="E285" s="350" t="s">
        <v>83</v>
      </c>
      <c r="F285" s="351"/>
      <c r="G285" s="351"/>
      <c r="H285" s="352">
        <v>34715296.159999996</v>
      </c>
      <c r="I285" s="352">
        <v>0</v>
      </c>
      <c r="J285" s="352">
        <v>0</v>
      </c>
      <c r="K285" s="352" t="e">
        <f t="shared" ca="1" si="4"/>
        <v>#DIV/0!</v>
      </c>
    </row>
    <row r="286" spans="1:11" ht="25.5" x14ac:dyDescent="0.25">
      <c r="A286" s="350" t="s">
        <v>84</v>
      </c>
      <c r="B286" s="350" t="s">
        <v>512</v>
      </c>
      <c r="C286" s="350" t="s">
        <v>96</v>
      </c>
      <c r="D286" s="350" t="s">
        <v>97</v>
      </c>
      <c r="E286" s="350" t="s">
        <v>83</v>
      </c>
      <c r="F286" s="351"/>
      <c r="G286" s="350" t="s">
        <v>111</v>
      </c>
      <c r="H286" s="353">
        <v>1735796.16</v>
      </c>
      <c r="I286" s="353">
        <v>0</v>
      </c>
      <c r="J286" s="353">
        <v>0</v>
      </c>
      <c r="K286" s="353" t="e">
        <f t="shared" ca="1" si="4"/>
        <v>#DIV/0!</v>
      </c>
    </row>
    <row r="287" spans="1:11" ht="25.5" x14ac:dyDescent="0.25">
      <c r="A287" s="350" t="s">
        <v>87</v>
      </c>
      <c r="B287" s="350" t="s">
        <v>512</v>
      </c>
      <c r="C287" s="350" t="s">
        <v>96</v>
      </c>
      <c r="D287" s="350" t="s">
        <v>97</v>
      </c>
      <c r="E287" s="350" t="s">
        <v>83</v>
      </c>
      <c r="F287" s="351"/>
      <c r="G287" s="350" t="s">
        <v>111</v>
      </c>
      <c r="H287" s="353">
        <v>1735796.16</v>
      </c>
      <c r="I287" s="353">
        <v>0</v>
      </c>
      <c r="J287" s="353">
        <v>0</v>
      </c>
      <c r="K287" s="353" t="e">
        <f t="shared" ca="1" si="4"/>
        <v>#DIV/0!</v>
      </c>
    </row>
    <row r="288" spans="1:11" ht="25.5" x14ac:dyDescent="0.25">
      <c r="A288" s="350" t="s">
        <v>84</v>
      </c>
      <c r="B288" s="350" t="s">
        <v>512</v>
      </c>
      <c r="C288" s="350" t="s">
        <v>96</v>
      </c>
      <c r="D288" s="350" t="s">
        <v>97</v>
      </c>
      <c r="E288" s="350" t="s">
        <v>83</v>
      </c>
      <c r="F288" s="351"/>
      <c r="G288" s="350" t="s">
        <v>112</v>
      </c>
      <c r="H288" s="353">
        <v>32979500</v>
      </c>
      <c r="I288" s="353">
        <v>0</v>
      </c>
      <c r="J288" s="353">
        <v>0</v>
      </c>
      <c r="K288" s="353" t="e">
        <f t="shared" ca="1" si="4"/>
        <v>#DIV/0!</v>
      </c>
    </row>
    <row r="289" spans="1:11" ht="25.5" x14ac:dyDescent="0.25">
      <c r="A289" s="350" t="s">
        <v>87</v>
      </c>
      <c r="B289" s="350" t="s">
        <v>512</v>
      </c>
      <c r="C289" s="350" t="s">
        <v>96</v>
      </c>
      <c r="D289" s="350" t="s">
        <v>97</v>
      </c>
      <c r="E289" s="350" t="s">
        <v>83</v>
      </c>
      <c r="F289" s="351"/>
      <c r="G289" s="350" t="s">
        <v>112</v>
      </c>
      <c r="H289" s="353">
        <v>32979500</v>
      </c>
      <c r="I289" s="353">
        <v>0</v>
      </c>
      <c r="J289" s="353">
        <v>0</v>
      </c>
      <c r="K289" s="353" t="e">
        <f t="shared" ca="1" si="4"/>
        <v>#DIV/0!</v>
      </c>
    </row>
    <row r="290" spans="1:11" ht="25.5" x14ac:dyDescent="0.25">
      <c r="A290" s="350" t="s">
        <v>549</v>
      </c>
      <c r="B290" s="350" t="s">
        <v>513</v>
      </c>
      <c r="C290" s="350" t="s">
        <v>76</v>
      </c>
      <c r="D290" s="350" t="s">
        <v>76</v>
      </c>
      <c r="E290" s="350" t="s">
        <v>77</v>
      </c>
      <c r="F290" s="351"/>
      <c r="G290" s="351"/>
      <c r="H290" s="352">
        <v>0</v>
      </c>
      <c r="I290" s="352">
        <v>0</v>
      </c>
      <c r="J290" s="352">
        <v>0</v>
      </c>
      <c r="K290" s="352" t="e">
        <f t="shared" ca="1" si="4"/>
        <v>#DIV/0!</v>
      </c>
    </row>
    <row r="291" spans="1:11" ht="38.25" x14ac:dyDescent="0.25">
      <c r="A291" s="350" t="s">
        <v>82</v>
      </c>
      <c r="B291" s="350" t="s">
        <v>513</v>
      </c>
      <c r="C291" s="350" t="s">
        <v>76</v>
      </c>
      <c r="D291" s="350" t="s">
        <v>76</v>
      </c>
      <c r="E291" s="350" t="s">
        <v>83</v>
      </c>
      <c r="F291" s="351"/>
      <c r="G291" s="351"/>
      <c r="H291" s="352">
        <v>0</v>
      </c>
      <c r="I291" s="352">
        <v>0</v>
      </c>
      <c r="J291" s="352">
        <v>0</v>
      </c>
      <c r="K291" s="352" t="e">
        <f t="shared" ca="1" si="4"/>
        <v>#DIV/0!</v>
      </c>
    </row>
    <row r="292" spans="1:11" x14ac:dyDescent="0.25">
      <c r="A292" s="350" t="s">
        <v>84</v>
      </c>
      <c r="B292" s="350" t="s">
        <v>513</v>
      </c>
      <c r="C292" s="350" t="s">
        <v>96</v>
      </c>
      <c r="D292" s="350" t="s">
        <v>97</v>
      </c>
      <c r="E292" s="350" t="s">
        <v>83</v>
      </c>
      <c r="F292" s="351"/>
      <c r="G292" s="351"/>
      <c r="H292" s="353">
        <v>0</v>
      </c>
      <c r="I292" s="353">
        <v>0</v>
      </c>
      <c r="J292" s="353">
        <v>0</v>
      </c>
      <c r="K292" s="353" t="e">
        <f t="shared" ca="1" si="4"/>
        <v>#DIV/0!</v>
      </c>
    </row>
    <row r="293" spans="1:11" ht="25.5" x14ac:dyDescent="0.25">
      <c r="A293" s="350" t="s">
        <v>87</v>
      </c>
      <c r="B293" s="350" t="s">
        <v>513</v>
      </c>
      <c r="C293" s="350" t="s">
        <v>96</v>
      </c>
      <c r="D293" s="350" t="s">
        <v>97</v>
      </c>
      <c r="E293" s="350" t="s">
        <v>83</v>
      </c>
      <c r="F293" s="350" t="s">
        <v>506</v>
      </c>
      <c r="G293" s="351"/>
      <c r="H293" s="353">
        <v>0</v>
      </c>
      <c r="I293" s="353">
        <v>0</v>
      </c>
      <c r="J293" s="353">
        <v>0</v>
      </c>
      <c r="K293" s="353" t="e">
        <f t="shared" ca="1" si="4"/>
        <v>#DIV/0!</v>
      </c>
    </row>
    <row r="294" spans="1:11" ht="25.5" x14ac:dyDescent="0.25">
      <c r="A294" s="350" t="s">
        <v>121</v>
      </c>
      <c r="B294" s="350" t="s">
        <v>122</v>
      </c>
      <c r="C294" s="350" t="s">
        <v>76</v>
      </c>
      <c r="D294" s="350" t="s">
        <v>76</v>
      </c>
      <c r="E294" s="350" t="s">
        <v>77</v>
      </c>
      <c r="F294" s="351"/>
      <c r="G294" s="351"/>
      <c r="H294" s="352">
        <v>27011700</v>
      </c>
      <c r="I294" s="352">
        <v>29199800</v>
      </c>
      <c r="J294" s="352">
        <v>29199800</v>
      </c>
      <c r="K294" s="352">
        <f t="shared" ca="1" si="4"/>
        <v>100</v>
      </c>
    </row>
    <row r="295" spans="1:11" ht="25.5" x14ac:dyDescent="0.25">
      <c r="A295" s="350" t="s">
        <v>123</v>
      </c>
      <c r="B295" s="350" t="s">
        <v>124</v>
      </c>
      <c r="C295" s="350" t="s">
        <v>76</v>
      </c>
      <c r="D295" s="350" t="s">
        <v>76</v>
      </c>
      <c r="E295" s="350" t="s">
        <v>77</v>
      </c>
      <c r="F295" s="351"/>
      <c r="G295" s="351"/>
      <c r="H295" s="352">
        <v>27011700</v>
      </c>
      <c r="I295" s="352">
        <v>29199800</v>
      </c>
      <c r="J295" s="352">
        <v>29199800</v>
      </c>
      <c r="K295" s="352">
        <f t="shared" ca="1" si="4"/>
        <v>100</v>
      </c>
    </row>
    <row r="296" spans="1:11" ht="63.75" x14ac:dyDescent="0.25">
      <c r="A296" s="350" t="s">
        <v>125</v>
      </c>
      <c r="B296" s="350" t="s">
        <v>124</v>
      </c>
      <c r="C296" s="350" t="s">
        <v>76</v>
      </c>
      <c r="D296" s="350" t="s">
        <v>76</v>
      </c>
      <c r="E296" s="350" t="s">
        <v>126</v>
      </c>
      <c r="F296" s="351"/>
      <c r="G296" s="351"/>
      <c r="H296" s="352">
        <v>22952800</v>
      </c>
      <c r="I296" s="352">
        <v>25013550</v>
      </c>
      <c r="J296" s="352">
        <v>25013550</v>
      </c>
      <c r="K296" s="352">
        <f t="shared" ca="1" si="4"/>
        <v>100</v>
      </c>
    </row>
    <row r="297" spans="1:11" x14ac:dyDescent="0.25">
      <c r="A297" s="350" t="s">
        <v>84</v>
      </c>
      <c r="B297" s="350" t="s">
        <v>124</v>
      </c>
      <c r="C297" s="350" t="s">
        <v>96</v>
      </c>
      <c r="D297" s="350" t="s">
        <v>89</v>
      </c>
      <c r="E297" s="350" t="s">
        <v>126</v>
      </c>
      <c r="F297" s="351"/>
      <c r="G297" s="351"/>
      <c r="H297" s="353">
        <v>17167800</v>
      </c>
      <c r="I297" s="353">
        <v>18683267</v>
      </c>
      <c r="J297" s="353">
        <v>18683267</v>
      </c>
      <c r="K297" s="353">
        <f t="shared" ca="1" si="4"/>
        <v>100</v>
      </c>
    </row>
    <row r="298" spans="1:11" x14ac:dyDescent="0.25">
      <c r="A298" s="350" t="s">
        <v>87</v>
      </c>
      <c r="B298" s="350" t="s">
        <v>124</v>
      </c>
      <c r="C298" s="350" t="s">
        <v>96</v>
      </c>
      <c r="D298" s="350" t="s">
        <v>89</v>
      </c>
      <c r="E298" s="350" t="s">
        <v>126</v>
      </c>
      <c r="F298" s="351"/>
      <c r="G298" s="351"/>
      <c r="H298" s="353">
        <v>17167800</v>
      </c>
      <c r="I298" s="353">
        <v>18683267</v>
      </c>
      <c r="J298" s="353">
        <v>18683267</v>
      </c>
      <c r="K298" s="353">
        <f t="shared" ca="1" si="4"/>
        <v>100</v>
      </c>
    </row>
    <row r="299" spans="1:11" x14ac:dyDescent="0.25">
      <c r="A299" s="350" t="s">
        <v>84</v>
      </c>
      <c r="B299" s="350" t="s">
        <v>124</v>
      </c>
      <c r="C299" s="350" t="s">
        <v>96</v>
      </c>
      <c r="D299" s="350" t="s">
        <v>89</v>
      </c>
      <c r="E299" s="350" t="s">
        <v>126</v>
      </c>
      <c r="F299" s="351"/>
      <c r="G299" s="351"/>
      <c r="H299" s="353">
        <v>600000</v>
      </c>
      <c r="I299" s="353">
        <v>798050</v>
      </c>
      <c r="J299" s="353">
        <v>798050</v>
      </c>
      <c r="K299" s="353">
        <f t="shared" ca="1" si="4"/>
        <v>100</v>
      </c>
    </row>
    <row r="300" spans="1:11" x14ac:dyDescent="0.25">
      <c r="A300" s="350" t="s">
        <v>87</v>
      </c>
      <c r="B300" s="350" t="s">
        <v>124</v>
      </c>
      <c r="C300" s="350" t="s">
        <v>96</v>
      </c>
      <c r="D300" s="350" t="s">
        <v>89</v>
      </c>
      <c r="E300" s="350" t="s">
        <v>126</v>
      </c>
      <c r="F300" s="351"/>
      <c r="G300" s="351"/>
      <c r="H300" s="353">
        <v>600000</v>
      </c>
      <c r="I300" s="353">
        <v>798050</v>
      </c>
      <c r="J300" s="353">
        <v>798050</v>
      </c>
      <c r="K300" s="353">
        <f t="shared" ca="1" si="4"/>
        <v>100</v>
      </c>
    </row>
    <row r="301" spans="1:11" x14ac:dyDescent="0.25">
      <c r="A301" s="350" t="s">
        <v>84</v>
      </c>
      <c r="B301" s="350" t="s">
        <v>124</v>
      </c>
      <c r="C301" s="350" t="s">
        <v>96</v>
      </c>
      <c r="D301" s="350" t="s">
        <v>89</v>
      </c>
      <c r="E301" s="350" t="s">
        <v>126</v>
      </c>
      <c r="F301" s="351"/>
      <c r="G301" s="351"/>
      <c r="H301" s="353">
        <v>5185000</v>
      </c>
      <c r="I301" s="353">
        <v>5532233</v>
      </c>
      <c r="J301" s="353">
        <v>5532233</v>
      </c>
      <c r="K301" s="353">
        <f t="shared" ca="1" si="4"/>
        <v>100</v>
      </c>
    </row>
    <row r="302" spans="1:11" x14ac:dyDescent="0.25">
      <c r="A302" s="350" t="s">
        <v>87</v>
      </c>
      <c r="B302" s="350" t="s">
        <v>124</v>
      </c>
      <c r="C302" s="350" t="s">
        <v>96</v>
      </c>
      <c r="D302" s="350" t="s">
        <v>89</v>
      </c>
      <c r="E302" s="350" t="s">
        <v>126</v>
      </c>
      <c r="F302" s="351"/>
      <c r="G302" s="351"/>
      <c r="H302" s="353">
        <v>5185000</v>
      </c>
      <c r="I302" s="353">
        <v>5532233</v>
      </c>
      <c r="J302" s="353">
        <v>5532233</v>
      </c>
      <c r="K302" s="353">
        <f t="shared" ca="1" si="4"/>
        <v>100</v>
      </c>
    </row>
    <row r="303" spans="1:11" ht="25.5" x14ac:dyDescent="0.25">
      <c r="A303" s="350" t="s">
        <v>520</v>
      </c>
      <c r="B303" s="350" t="s">
        <v>124</v>
      </c>
      <c r="C303" s="350" t="s">
        <v>76</v>
      </c>
      <c r="D303" s="350" t="s">
        <v>76</v>
      </c>
      <c r="E303" s="350" t="s">
        <v>109</v>
      </c>
      <c r="F303" s="351"/>
      <c r="G303" s="351"/>
      <c r="H303" s="352">
        <v>3851500</v>
      </c>
      <c r="I303" s="352">
        <v>3819445</v>
      </c>
      <c r="J303" s="352">
        <v>3819445</v>
      </c>
      <c r="K303" s="352">
        <f t="shared" ca="1" si="4"/>
        <v>100</v>
      </c>
    </row>
    <row r="304" spans="1:11" x14ac:dyDescent="0.25">
      <c r="A304" s="350" t="s">
        <v>84</v>
      </c>
      <c r="B304" s="350" t="s">
        <v>124</v>
      </c>
      <c r="C304" s="350" t="s">
        <v>96</v>
      </c>
      <c r="D304" s="350" t="s">
        <v>89</v>
      </c>
      <c r="E304" s="350" t="s">
        <v>109</v>
      </c>
      <c r="F304" s="351"/>
      <c r="G304" s="351"/>
      <c r="H304" s="353">
        <v>266000</v>
      </c>
      <c r="I304" s="353">
        <v>272280</v>
      </c>
      <c r="J304" s="353">
        <v>272280</v>
      </c>
      <c r="K304" s="353">
        <f t="shared" ca="1" si="4"/>
        <v>100</v>
      </c>
    </row>
    <row r="305" spans="1:11" x14ac:dyDescent="0.25">
      <c r="A305" s="350" t="s">
        <v>87</v>
      </c>
      <c r="B305" s="350" t="s">
        <v>124</v>
      </c>
      <c r="C305" s="350" t="s">
        <v>96</v>
      </c>
      <c r="D305" s="350" t="s">
        <v>89</v>
      </c>
      <c r="E305" s="350" t="s">
        <v>109</v>
      </c>
      <c r="F305" s="351"/>
      <c r="G305" s="351"/>
      <c r="H305" s="353">
        <v>266000</v>
      </c>
      <c r="I305" s="353">
        <v>272280</v>
      </c>
      <c r="J305" s="353">
        <v>272280</v>
      </c>
      <c r="K305" s="353">
        <f t="shared" ca="1" si="4"/>
        <v>100</v>
      </c>
    </row>
    <row r="306" spans="1:11" x14ac:dyDescent="0.25">
      <c r="A306" s="350" t="s">
        <v>84</v>
      </c>
      <c r="B306" s="350" t="s">
        <v>124</v>
      </c>
      <c r="C306" s="350" t="s">
        <v>96</v>
      </c>
      <c r="D306" s="350" t="s">
        <v>89</v>
      </c>
      <c r="E306" s="350" t="s">
        <v>109</v>
      </c>
      <c r="F306" s="351"/>
      <c r="G306" s="351"/>
      <c r="H306" s="353">
        <v>3585500</v>
      </c>
      <c r="I306" s="353">
        <v>3547165</v>
      </c>
      <c r="J306" s="353">
        <v>3547165</v>
      </c>
      <c r="K306" s="353">
        <f t="shared" ca="1" si="4"/>
        <v>100</v>
      </c>
    </row>
    <row r="307" spans="1:11" x14ac:dyDescent="0.25">
      <c r="A307" s="350" t="s">
        <v>87</v>
      </c>
      <c r="B307" s="350" t="s">
        <v>124</v>
      </c>
      <c r="C307" s="350" t="s">
        <v>96</v>
      </c>
      <c r="D307" s="350" t="s">
        <v>89</v>
      </c>
      <c r="E307" s="350" t="s">
        <v>109</v>
      </c>
      <c r="F307" s="351"/>
      <c r="G307" s="351"/>
      <c r="H307" s="353">
        <v>3585500</v>
      </c>
      <c r="I307" s="353">
        <v>3547165</v>
      </c>
      <c r="J307" s="353">
        <v>3547165</v>
      </c>
      <c r="K307" s="353">
        <f t="shared" ca="1" si="4"/>
        <v>100</v>
      </c>
    </row>
    <row r="308" spans="1:11" x14ac:dyDescent="0.25">
      <c r="A308" s="350" t="s">
        <v>127</v>
      </c>
      <c r="B308" s="350" t="s">
        <v>124</v>
      </c>
      <c r="C308" s="350" t="s">
        <v>76</v>
      </c>
      <c r="D308" s="350" t="s">
        <v>76</v>
      </c>
      <c r="E308" s="350" t="s">
        <v>128</v>
      </c>
      <c r="F308" s="351"/>
      <c r="G308" s="351"/>
      <c r="H308" s="352">
        <v>207400</v>
      </c>
      <c r="I308" s="352">
        <v>366805</v>
      </c>
      <c r="J308" s="352">
        <v>366805</v>
      </c>
      <c r="K308" s="352">
        <f t="shared" ca="1" si="4"/>
        <v>100</v>
      </c>
    </row>
    <row r="309" spans="1:11" x14ac:dyDescent="0.25">
      <c r="A309" s="350" t="s">
        <v>84</v>
      </c>
      <c r="B309" s="350" t="s">
        <v>124</v>
      </c>
      <c r="C309" s="350" t="s">
        <v>96</v>
      </c>
      <c r="D309" s="350" t="s">
        <v>89</v>
      </c>
      <c r="E309" s="350" t="s">
        <v>128</v>
      </c>
      <c r="F309" s="351"/>
      <c r="G309" s="351"/>
      <c r="H309" s="353">
        <v>0</v>
      </c>
      <c r="I309" s="353">
        <v>170405</v>
      </c>
      <c r="J309" s="353">
        <v>170405</v>
      </c>
      <c r="K309" s="353">
        <f t="shared" ca="1" si="4"/>
        <v>100</v>
      </c>
    </row>
    <row r="310" spans="1:11" x14ac:dyDescent="0.25">
      <c r="A310" s="350" t="s">
        <v>87</v>
      </c>
      <c r="B310" s="350" t="s">
        <v>124</v>
      </c>
      <c r="C310" s="350" t="s">
        <v>96</v>
      </c>
      <c r="D310" s="350" t="s">
        <v>89</v>
      </c>
      <c r="E310" s="350" t="s">
        <v>128</v>
      </c>
      <c r="F310" s="351"/>
      <c r="G310" s="351"/>
      <c r="H310" s="353">
        <v>0</v>
      </c>
      <c r="I310" s="353">
        <v>170405</v>
      </c>
      <c r="J310" s="353">
        <v>170405</v>
      </c>
      <c r="K310" s="353">
        <f t="shared" ca="1" si="4"/>
        <v>100</v>
      </c>
    </row>
    <row r="311" spans="1:11" x14ac:dyDescent="0.25">
      <c r="A311" s="350" t="s">
        <v>84</v>
      </c>
      <c r="B311" s="350" t="s">
        <v>124</v>
      </c>
      <c r="C311" s="350" t="s">
        <v>96</v>
      </c>
      <c r="D311" s="350" t="s">
        <v>89</v>
      </c>
      <c r="E311" s="350" t="s">
        <v>128</v>
      </c>
      <c r="F311" s="351"/>
      <c r="G311" s="351"/>
      <c r="H311" s="353">
        <v>100000</v>
      </c>
      <c r="I311" s="353">
        <v>97235</v>
      </c>
      <c r="J311" s="353">
        <v>97235</v>
      </c>
      <c r="K311" s="353">
        <f t="shared" ca="1" si="4"/>
        <v>100</v>
      </c>
    </row>
    <row r="312" spans="1:11" x14ac:dyDescent="0.25">
      <c r="A312" s="350" t="s">
        <v>87</v>
      </c>
      <c r="B312" s="350" t="s">
        <v>124</v>
      </c>
      <c r="C312" s="350" t="s">
        <v>96</v>
      </c>
      <c r="D312" s="350" t="s">
        <v>89</v>
      </c>
      <c r="E312" s="350" t="s">
        <v>128</v>
      </c>
      <c r="F312" s="351"/>
      <c r="G312" s="351"/>
      <c r="H312" s="353">
        <v>100000</v>
      </c>
      <c r="I312" s="353">
        <v>97235</v>
      </c>
      <c r="J312" s="353">
        <v>97235</v>
      </c>
      <c r="K312" s="353">
        <f t="shared" ca="1" si="4"/>
        <v>100</v>
      </c>
    </row>
    <row r="313" spans="1:11" x14ac:dyDescent="0.25">
      <c r="A313" s="350" t="s">
        <v>84</v>
      </c>
      <c r="B313" s="350" t="s">
        <v>124</v>
      </c>
      <c r="C313" s="350" t="s">
        <v>96</v>
      </c>
      <c r="D313" s="350" t="s">
        <v>89</v>
      </c>
      <c r="E313" s="350" t="s">
        <v>128</v>
      </c>
      <c r="F313" s="351"/>
      <c r="G313" s="351"/>
      <c r="H313" s="353">
        <v>7400</v>
      </c>
      <c r="I313" s="353">
        <v>13165</v>
      </c>
      <c r="J313" s="353">
        <v>13165</v>
      </c>
      <c r="K313" s="353">
        <f t="shared" ca="1" si="4"/>
        <v>100</v>
      </c>
    </row>
    <row r="314" spans="1:11" x14ac:dyDescent="0.25">
      <c r="A314" s="350" t="s">
        <v>87</v>
      </c>
      <c r="B314" s="350" t="s">
        <v>124</v>
      </c>
      <c r="C314" s="350" t="s">
        <v>96</v>
      </c>
      <c r="D314" s="350" t="s">
        <v>89</v>
      </c>
      <c r="E314" s="350" t="s">
        <v>128</v>
      </c>
      <c r="F314" s="351"/>
      <c r="G314" s="351"/>
      <c r="H314" s="353">
        <v>7400</v>
      </c>
      <c r="I314" s="353">
        <v>13165</v>
      </c>
      <c r="J314" s="353">
        <v>13165</v>
      </c>
      <c r="K314" s="353">
        <f t="shared" ca="1" si="4"/>
        <v>100</v>
      </c>
    </row>
    <row r="315" spans="1:11" x14ac:dyDescent="0.25">
      <c r="A315" s="350" t="s">
        <v>84</v>
      </c>
      <c r="B315" s="350" t="s">
        <v>124</v>
      </c>
      <c r="C315" s="350" t="s">
        <v>96</v>
      </c>
      <c r="D315" s="350" t="s">
        <v>89</v>
      </c>
      <c r="E315" s="350" t="s">
        <v>128</v>
      </c>
      <c r="F315" s="351"/>
      <c r="G315" s="351"/>
      <c r="H315" s="353">
        <v>100000</v>
      </c>
      <c r="I315" s="353">
        <v>86000</v>
      </c>
      <c r="J315" s="353">
        <v>86000</v>
      </c>
      <c r="K315" s="353">
        <f t="shared" ca="1" si="4"/>
        <v>100</v>
      </c>
    </row>
    <row r="316" spans="1:11" x14ac:dyDescent="0.25">
      <c r="A316" s="350" t="s">
        <v>87</v>
      </c>
      <c r="B316" s="350" t="s">
        <v>124</v>
      </c>
      <c r="C316" s="350" t="s">
        <v>96</v>
      </c>
      <c r="D316" s="350" t="s">
        <v>89</v>
      </c>
      <c r="E316" s="350" t="s">
        <v>128</v>
      </c>
      <c r="F316" s="351"/>
      <c r="G316" s="351"/>
      <c r="H316" s="353">
        <v>100000</v>
      </c>
      <c r="I316" s="353">
        <v>86000</v>
      </c>
      <c r="J316" s="353">
        <v>86000</v>
      </c>
      <c r="K316" s="353">
        <f t="shared" ca="1" si="4"/>
        <v>100</v>
      </c>
    </row>
    <row r="317" spans="1:11" x14ac:dyDescent="0.25">
      <c r="A317" s="354" t="s">
        <v>249</v>
      </c>
      <c r="B317" s="354"/>
      <c r="C317" s="354"/>
      <c r="D317" s="354"/>
      <c r="E317" s="354"/>
      <c r="F317" s="354"/>
      <c r="G317" s="354"/>
      <c r="H317" s="355">
        <f>H10+H33+H294</f>
        <v>1616242951.4200001</v>
      </c>
      <c r="I317" s="355">
        <f t="shared" ref="I317:J317" si="5">I10+I33+I294</f>
        <v>1651230731.4200001</v>
      </c>
      <c r="J317" s="355">
        <f t="shared" si="5"/>
        <v>1651230698.4100001</v>
      </c>
      <c r="K317" s="355">
        <f t="shared" ca="1" si="4"/>
        <v>99.999998000885071</v>
      </c>
    </row>
    <row r="318" spans="1:11" x14ac:dyDescent="0.25">
      <c r="A318" s="356"/>
      <c r="B318" s="356"/>
      <c r="C318" s="356"/>
      <c r="D318" s="356"/>
      <c r="E318" s="356"/>
      <c r="F318" s="356"/>
      <c r="G318" s="356"/>
      <c r="H318" s="356"/>
      <c r="I318" s="356"/>
      <c r="J318" s="356"/>
      <c r="K318" s="356"/>
    </row>
    <row r="319" spans="1:11" x14ac:dyDescent="0.25">
      <c r="A319" s="581"/>
      <c r="B319" s="581"/>
      <c r="C319" s="581"/>
      <c r="D319" s="581"/>
      <c r="E319" s="581"/>
      <c r="F319" s="581"/>
      <c r="G319" s="581"/>
      <c r="H319" s="582"/>
      <c r="I319" s="582"/>
      <c r="J319" s="582"/>
      <c r="K319" s="582"/>
    </row>
  </sheetData>
  <sheetProtection algorithmName="SHA-512" hashValue="O0ClBMh+dS/KNX8e4hY3z8LDYrDNgwPGMEZzIGxeYyofBMZDQ+fqWE3/fWPXp5T91RRg9TUlJy14a4Iu0bfaow==" saltValue="CHq6SbCKWDJTObiH6nyRig==" spinCount="100000" sheet="1" objects="1" scenarios="1" formatCells="0" formatColumns="0" formatRows="0" insertColumns="0" insertRows="0" insertHyperlinks="0" deleteColumns="0" deleteRows="0"/>
  <mergeCells count="13">
    <mergeCell ref="A1:K1"/>
    <mergeCell ref="A2:K2"/>
    <mergeCell ref="A3:K3"/>
    <mergeCell ref="A4:K4"/>
    <mergeCell ref="A5:K5"/>
    <mergeCell ref="K6:K7"/>
    <mergeCell ref="A319:D319"/>
    <mergeCell ref="E319:K319"/>
    <mergeCell ref="A6:A7"/>
    <mergeCell ref="B6:G6"/>
    <mergeCell ref="H6:H7"/>
    <mergeCell ref="I6:I7"/>
    <mergeCell ref="J6:J7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0"/>
  <sheetViews>
    <sheetView showGridLines="0" zoomScaleNormal="100" zoomScaleSheetLayoutView="100" workbookViewId="0">
      <pane ySplit="8" topLeftCell="A42" activePane="bottomLeft" state="frozen"/>
      <selection pane="bottomLeft" activeCell="J49" sqref="J49"/>
    </sheetView>
  </sheetViews>
  <sheetFormatPr defaultColWidth="9.140625" defaultRowHeight="15" outlineLevelRow="5" x14ac:dyDescent="0.25"/>
  <cols>
    <col min="1" max="1" width="50.7109375" style="373" customWidth="1"/>
    <col min="2" max="2" width="12.140625" style="373" customWidth="1"/>
    <col min="3" max="5" width="6.140625" style="373" customWidth="1"/>
    <col min="6" max="6" width="6.7109375" style="373" customWidth="1"/>
    <col min="7" max="7" width="12.7109375" style="373" customWidth="1"/>
    <col min="8" max="8" width="18.85546875" style="373" customWidth="1"/>
    <col min="9" max="9" width="18.28515625" style="373" customWidth="1"/>
    <col min="10" max="10" width="17.85546875" style="373" customWidth="1"/>
    <col min="11" max="11" width="16.7109375" style="373" customWidth="1"/>
    <col min="12" max="13" width="0.140625" style="373" customWidth="1"/>
    <col min="14" max="14" width="9.140625" style="373"/>
    <col min="15" max="15" width="13.5703125" style="373" bestFit="1" customWidth="1"/>
    <col min="16" max="16384" width="9.140625" style="373"/>
  </cols>
  <sheetData>
    <row r="1" spans="1:13" x14ac:dyDescent="0.25">
      <c r="A1" s="583"/>
      <c r="B1" s="584"/>
      <c r="C1" s="584"/>
      <c r="D1" s="584"/>
      <c r="E1" s="584"/>
      <c r="F1" s="584"/>
      <c r="G1" s="584"/>
      <c r="H1" s="584"/>
      <c r="I1" s="584"/>
      <c r="J1" s="584"/>
      <c r="K1" s="584"/>
      <c r="L1" s="372"/>
      <c r="M1" s="372"/>
    </row>
    <row r="2" spans="1:13" ht="15.95" customHeight="1" x14ac:dyDescent="0.25">
      <c r="A2" s="594" t="s">
        <v>61</v>
      </c>
      <c r="B2" s="595"/>
      <c r="C2" s="595"/>
      <c r="D2" s="595"/>
      <c r="E2" s="595"/>
      <c r="F2" s="595"/>
      <c r="G2" s="595"/>
      <c r="H2" s="595"/>
      <c r="I2" s="595"/>
      <c r="J2" s="595"/>
      <c r="K2" s="595"/>
      <c r="L2" s="374"/>
      <c r="M2" s="374"/>
    </row>
    <row r="3" spans="1:13" ht="15.75" customHeight="1" x14ac:dyDescent="0.25">
      <c r="A3" s="596" t="s">
        <v>550</v>
      </c>
      <c r="B3" s="597"/>
      <c r="C3" s="597"/>
      <c r="D3" s="597"/>
      <c r="E3" s="597"/>
      <c r="F3" s="597"/>
      <c r="G3" s="597"/>
      <c r="H3" s="597"/>
      <c r="I3" s="597"/>
      <c r="J3" s="597"/>
      <c r="K3" s="597"/>
      <c r="L3" s="374"/>
      <c r="M3" s="374"/>
    </row>
    <row r="4" spans="1:13" x14ac:dyDescent="0.25">
      <c r="A4" s="598"/>
      <c r="B4" s="599"/>
      <c r="C4" s="599"/>
      <c r="D4" s="599"/>
      <c r="E4" s="599"/>
      <c r="F4" s="599"/>
      <c r="G4" s="599"/>
      <c r="H4" s="599"/>
      <c r="I4" s="599"/>
      <c r="J4" s="599"/>
      <c r="K4" s="599"/>
      <c r="L4" s="375"/>
      <c r="M4" s="375"/>
    </row>
    <row r="5" spans="1:13" ht="12.75" customHeight="1" x14ac:dyDescent="0.25">
      <c r="A5" s="600" t="s">
        <v>515</v>
      </c>
      <c r="B5" s="601"/>
      <c r="C5" s="601"/>
      <c r="D5" s="601"/>
      <c r="E5" s="601"/>
      <c r="F5" s="601"/>
      <c r="G5" s="601"/>
      <c r="H5" s="601"/>
      <c r="I5" s="601"/>
      <c r="J5" s="601"/>
      <c r="K5" s="601"/>
      <c r="L5" s="376"/>
      <c r="M5" s="376"/>
    </row>
    <row r="6" spans="1:13" ht="15.2" customHeight="1" x14ac:dyDescent="0.25">
      <c r="A6" s="579" t="s">
        <v>62</v>
      </c>
      <c r="B6" s="579" t="s">
        <v>63</v>
      </c>
      <c r="C6" s="580"/>
      <c r="D6" s="580"/>
      <c r="E6" s="580"/>
      <c r="F6" s="580"/>
      <c r="G6" s="580"/>
      <c r="H6" s="579" t="s">
        <v>64</v>
      </c>
      <c r="I6" s="579" t="s">
        <v>65</v>
      </c>
      <c r="J6" s="579" t="s">
        <v>66</v>
      </c>
      <c r="K6" s="579" t="s">
        <v>67</v>
      </c>
      <c r="L6" s="372"/>
      <c r="M6" s="372"/>
    </row>
    <row r="7" spans="1:13" ht="25.5" x14ac:dyDescent="0.25">
      <c r="A7" s="580"/>
      <c r="B7" s="371" t="s">
        <v>68</v>
      </c>
      <c r="C7" s="371" t="s">
        <v>69</v>
      </c>
      <c r="D7" s="371" t="s">
        <v>70</v>
      </c>
      <c r="E7" s="371" t="s">
        <v>71</v>
      </c>
      <c r="F7" s="371" t="s">
        <v>72</v>
      </c>
      <c r="G7" s="371" t="s">
        <v>73</v>
      </c>
      <c r="H7" s="580"/>
      <c r="I7" s="580"/>
      <c r="J7" s="580"/>
      <c r="K7" s="580"/>
      <c r="L7" s="372"/>
      <c r="M7" s="372"/>
    </row>
    <row r="8" spans="1:13" ht="12.75" customHeight="1" x14ac:dyDescent="0.25">
      <c r="A8" s="377">
        <v>1</v>
      </c>
      <c r="B8" s="377">
        <v>2</v>
      </c>
      <c r="C8" s="377">
        <v>3</v>
      </c>
      <c r="D8" s="377">
        <v>4</v>
      </c>
      <c r="E8" s="377">
        <v>5</v>
      </c>
      <c r="F8" s="377">
        <v>6</v>
      </c>
      <c r="G8" s="377">
        <v>7</v>
      </c>
      <c r="H8" s="377">
        <v>8</v>
      </c>
      <c r="I8" s="377">
        <v>9</v>
      </c>
      <c r="J8" s="377">
        <v>10</v>
      </c>
      <c r="K8" s="377">
        <v>11</v>
      </c>
      <c r="L8" s="372"/>
      <c r="M8" s="372"/>
    </row>
    <row r="9" spans="1:13" ht="25.5" x14ac:dyDescent="0.25">
      <c r="A9" s="350" t="s">
        <v>551</v>
      </c>
      <c r="B9" s="350" t="s">
        <v>75</v>
      </c>
      <c r="C9" s="350" t="s">
        <v>76</v>
      </c>
      <c r="D9" s="350" t="s">
        <v>76</v>
      </c>
      <c r="E9" s="350" t="s">
        <v>77</v>
      </c>
      <c r="F9" s="351"/>
      <c r="G9" s="351"/>
      <c r="H9" s="378">
        <v>1977301050.74</v>
      </c>
      <c r="I9" s="378">
        <v>1977301050.74</v>
      </c>
      <c r="J9" s="378">
        <v>495724761.31999999</v>
      </c>
      <c r="K9" s="378">
        <f t="shared" ref="K9:K72" ca="1" si="0">INDIRECT("R[0]C[-1]", FALSE)/INDIRECT("R[0]C[-2]", FALSE)*100</f>
        <v>25.070778227446759</v>
      </c>
      <c r="L9" s="372"/>
    </row>
    <row r="10" spans="1:13" ht="25.5" outlineLevel="1" x14ac:dyDescent="0.25">
      <c r="A10" s="350" t="s">
        <v>78</v>
      </c>
      <c r="B10" s="350" t="s">
        <v>79</v>
      </c>
      <c r="C10" s="350" t="s">
        <v>76</v>
      </c>
      <c r="D10" s="350" t="s">
        <v>76</v>
      </c>
      <c r="E10" s="350" t="s">
        <v>77</v>
      </c>
      <c r="F10" s="351"/>
      <c r="G10" s="351"/>
      <c r="H10" s="378">
        <v>246217668.41999999</v>
      </c>
      <c r="I10" s="378">
        <v>246217668.41999999</v>
      </c>
      <c r="J10" s="378">
        <v>79272428.420000002</v>
      </c>
      <c r="K10" s="378">
        <f t="shared" ca="1" si="0"/>
        <v>32.196076312759359</v>
      </c>
      <c r="L10" s="372"/>
    </row>
    <row r="11" spans="1:13" ht="25.5" outlineLevel="2" x14ac:dyDescent="0.25">
      <c r="A11" s="350" t="s">
        <v>80</v>
      </c>
      <c r="B11" s="350" t="s">
        <v>81</v>
      </c>
      <c r="C11" s="350" t="s">
        <v>76</v>
      </c>
      <c r="D11" s="350" t="s">
        <v>76</v>
      </c>
      <c r="E11" s="350" t="s">
        <v>77</v>
      </c>
      <c r="F11" s="351"/>
      <c r="G11" s="351"/>
      <c r="H11" s="378">
        <v>58337000</v>
      </c>
      <c r="I11" s="378">
        <v>58337000</v>
      </c>
      <c r="J11" s="378">
        <v>15008150</v>
      </c>
      <c r="K11" s="378">
        <f t="shared" ca="1" si="0"/>
        <v>25.726640039768927</v>
      </c>
      <c r="L11" s="372"/>
    </row>
    <row r="12" spans="1:13" ht="38.25" outlineLevel="3" x14ac:dyDescent="0.25">
      <c r="A12" s="350" t="s">
        <v>82</v>
      </c>
      <c r="B12" s="350" t="s">
        <v>81</v>
      </c>
      <c r="C12" s="350" t="s">
        <v>76</v>
      </c>
      <c r="D12" s="350" t="s">
        <v>76</v>
      </c>
      <c r="E12" s="350" t="s">
        <v>83</v>
      </c>
      <c r="F12" s="351"/>
      <c r="G12" s="351"/>
      <c r="H12" s="378">
        <v>58337000</v>
      </c>
      <c r="I12" s="378">
        <v>58337000</v>
      </c>
      <c r="J12" s="378">
        <v>15008150</v>
      </c>
      <c r="K12" s="378">
        <f t="shared" ca="1" si="0"/>
        <v>25.726640039768927</v>
      </c>
      <c r="L12" s="372"/>
    </row>
    <row r="13" spans="1:13" outlineLevel="4" x14ac:dyDescent="0.25">
      <c r="A13" s="350" t="s">
        <v>84</v>
      </c>
      <c r="B13" s="350" t="s">
        <v>81</v>
      </c>
      <c r="C13" s="350" t="s">
        <v>85</v>
      </c>
      <c r="D13" s="350" t="s">
        <v>86</v>
      </c>
      <c r="E13" s="350" t="s">
        <v>83</v>
      </c>
      <c r="F13" s="351"/>
      <c r="G13" s="351"/>
      <c r="H13" s="379">
        <v>54562000</v>
      </c>
      <c r="I13" s="379">
        <v>54562000</v>
      </c>
      <c r="J13" s="379">
        <v>13508150</v>
      </c>
      <c r="K13" s="379">
        <f t="shared" ca="1" si="0"/>
        <v>24.75743191231993</v>
      </c>
      <c r="L13" s="372"/>
    </row>
    <row r="14" spans="1:13" outlineLevel="5" x14ac:dyDescent="0.25">
      <c r="A14" s="350" t="s">
        <v>87</v>
      </c>
      <c r="B14" s="350" t="s">
        <v>81</v>
      </c>
      <c r="C14" s="350" t="s">
        <v>85</v>
      </c>
      <c r="D14" s="350" t="s">
        <v>86</v>
      </c>
      <c r="E14" s="350" t="s">
        <v>83</v>
      </c>
      <c r="F14" s="351"/>
      <c r="G14" s="351"/>
      <c r="H14" s="379">
        <v>54562000</v>
      </c>
      <c r="I14" s="379">
        <v>54562000</v>
      </c>
      <c r="J14" s="379">
        <v>13508150</v>
      </c>
      <c r="K14" s="379">
        <f t="shared" ca="1" si="0"/>
        <v>24.75743191231993</v>
      </c>
      <c r="L14" s="380"/>
    </row>
    <row r="15" spans="1:13" outlineLevel="4" x14ac:dyDescent="0.25">
      <c r="A15" s="350" t="s">
        <v>84</v>
      </c>
      <c r="B15" s="350" t="s">
        <v>81</v>
      </c>
      <c r="C15" s="350" t="s">
        <v>85</v>
      </c>
      <c r="D15" s="350" t="s">
        <v>86</v>
      </c>
      <c r="E15" s="350" t="s">
        <v>83</v>
      </c>
      <c r="F15" s="351"/>
      <c r="G15" s="351"/>
      <c r="H15" s="379">
        <v>3775000</v>
      </c>
      <c r="I15" s="379">
        <v>3775000</v>
      </c>
      <c r="J15" s="379">
        <v>1500000</v>
      </c>
      <c r="K15" s="379">
        <f t="shared" ca="1" si="0"/>
        <v>39.735099337748345</v>
      </c>
      <c r="L15" s="372"/>
    </row>
    <row r="16" spans="1:13" outlineLevel="5" x14ac:dyDescent="0.25">
      <c r="A16" s="350" t="s">
        <v>87</v>
      </c>
      <c r="B16" s="350" t="s">
        <v>81</v>
      </c>
      <c r="C16" s="350" t="s">
        <v>85</v>
      </c>
      <c r="D16" s="350" t="s">
        <v>86</v>
      </c>
      <c r="E16" s="350" t="s">
        <v>83</v>
      </c>
      <c r="F16" s="351"/>
      <c r="G16" s="351"/>
      <c r="H16" s="379">
        <v>3775000</v>
      </c>
      <c r="I16" s="379">
        <v>3775000</v>
      </c>
      <c r="J16" s="379">
        <v>1500000</v>
      </c>
      <c r="K16" s="379">
        <f t="shared" ca="1" si="0"/>
        <v>39.735099337748345</v>
      </c>
      <c r="L16" s="380"/>
    </row>
    <row r="17" spans="1:12" ht="63.75" outlineLevel="2" x14ac:dyDescent="0.25">
      <c r="A17" s="350" t="s">
        <v>552</v>
      </c>
      <c r="B17" s="350" t="s">
        <v>553</v>
      </c>
      <c r="C17" s="350" t="s">
        <v>76</v>
      </c>
      <c r="D17" s="350" t="s">
        <v>76</v>
      </c>
      <c r="E17" s="350" t="s">
        <v>77</v>
      </c>
      <c r="F17" s="351"/>
      <c r="G17" s="351"/>
      <c r="H17" s="378">
        <v>0</v>
      </c>
      <c r="I17" s="378">
        <v>0</v>
      </c>
      <c r="J17" s="378">
        <v>0</v>
      </c>
      <c r="K17" s="378" t="e">
        <f t="shared" ca="1" si="0"/>
        <v>#DIV/0!</v>
      </c>
      <c r="L17" s="372"/>
    </row>
    <row r="18" spans="1:12" outlineLevel="3" x14ac:dyDescent="0.25">
      <c r="A18" s="350" t="s">
        <v>114</v>
      </c>
      <c r="B18" s="350" t="s">
        <v>553</v>
      </c>
      <c r="C18" s="350" t="s">
        <v>76</v>
      </c>
      <c r="D18" s="350" t="s">
        <v>76</v>
      </c>
      <c r="E18" s="350" t="s">
        <v>115</v>
      </c>
      <c r="F18" s="351"/>
      <c r="G18" s="351"/>
      <c r="H18" s="378">
        <v>0</v>
      </c>
      <c r="I18" s="378">
        <v>0</v>
      </c>
      <c r="J18" s="378">
        <v>0</v>
      </c>
      <c r="K18" s="378" t="e">
        <f t="shared" ca="1" si="0"/>
        <v>#DIV/0!</v>
      </c>
      <c r="L18" s="372"/>
    </row>
    <row r="19" spans="1:12" ht="25.5" outlineLevel="4" x14ac:dyDescent="0.25">
      <c r="A19" s="350" t="s">
        <v>84</v>
      </c>
      <c r="B19" s="350" t="s">
        <v>553</v>
      </c>
      <c r="C19" s="350" t="s">
        <v>85</v>
      </c>
      <c r="D19" s="350" t="s">
        <v>86</v>
      </c>
      <c r="E19" s="350" t="s">
        <v>115</v>
      </c>
      <c r="F19" s="351"/>
      <c r="G19" s="350" t="s">
        <v>111</v>
      </c>
      <c r="H19" s="379">
        <v>0</v>
      </c>
      <c r="I19" s="379">
        <v>0</v>
      </c>
      <c r="J19" s="379">
        <v>0</v>
      </c>
      <c r="K19" s="379" t="e">
        <f t="shared" ca="1" si="0"/>
        <v>#DIV/0!</v>
      </c>
      <c r="L19" s="372"/>
    </row>
    <row r="20" spans="1:12" ht="25.5" outlineLevel="5" x14ac:dyDescent="0.25">
      <c r="A20" s="350" t="s">
        <v>87</v>
      </c>
      <c r="B20" s="350" t="s">
        <v>553</v>
      </c>
      <c r="C20" s="350" t="s">
        <v>85</v>
      </c>
      <c r="D20" s="350" t="s">
        <v>86</v>
      </c>
      <c r="E20" s="350" t="s">
        <v>115</v>
      </c>
      <c r="F20" s="351"/>
      <c r="G20" s="350" t="s">
        <v>111</v>
      </c>
      <c r="H20" s="379">
        <v>0</v>
      </c>
      <c r="I20" s="379">
        <v>0</v>
      </c>
      <c r="J20" s="379">
        <v>0</v>
      </c>
      <c r="K20" s="379" t="e">
        <f t="shared" ca="1" si="0"/>
        <v>#DIV/0!</v>
      </c>
      <c r="L20" s="380"/>
    </row>
    <row r="21" spans="1:12" ht="25.5" outlineLevel="4" x14ac:dyDescent="0.25">
      <c r="A21" s="350" t="s">
        <v>84</v>
      </c>
      <c r="B21" s="350" t="s">
        <v>553</v>
      </c>
      <c r="C21" s="350" t="s">
        <v>85</v>
      </c>
      <c r="D21" s="350" t="s">
        <v>86</v>
      </c>
      <c r="E21" s="350" t="s">
        <v>115</v>
      </c>
      <c r="F21" s="351"/>
      <c r="G21" s="350" t="s">
        <v>112</v>
      </c>
      <c r="H21" s="379">
        <v>0</v>
      </c>
      <c r="I21" s="379">
        <v>0</v>
      </c>
      <c r="J21" s="379">
        <v>0</v>
      </c>
      <c r="K21" s="379" t="e">
        <f t="shared" ca="1" si="0"/>
        <v>#DIV/0!</v>
      </c>
      <c r="L21" s="372"/>
    </row>
    <row r="22" spans="1:12" ht="25.5" outlineLevel="5" x14ac:dyDescent="0.25">
      <c r="A22" s="350" t="s">
        <v>87</v>
      </c>
      <c r="B22" s="350" t="s">
        <v>553</v>
      </c>
      <c r="C22" s="350" t="s">
        <v>85</v>
      </c>
      <c r="D22" s="350" t="s">
        <v>86</v>
      </c>
      <c r="E22" s="350" t="s">
        <v>115</v>
      </c>
      <c r="F22" s="351"/>
      <c r="G22" s="350" t="s">
        <v>112</v>
      </c>
      <c r="H22" s="379">
        <v>0</v>
      </c>
      <c r="I22" s="379">
        <v>0</v>
      </c>
      <c r="J22" s="379">
        <v>0</v>
      </c>
      <c r="K22" s="379" t="e">
        <f t="shared" ca="1" si="0"/>
        <v>#DIV/0!</v>
      </c>
      <c r="L22" s="380"/>
    </row>
    <row r="23" spans="1:12" ht="25.5" outlineLevel="2" x14ac:dyDescent="0.25">
      <c r="A23" s="350" t="s">
        <v>80</v>
      </c>
      <c r="B23" s="350" t="s">
        <v>88</v>
      </c>
      <c r="C23" s="350" t="s">
        <v>76</v>
      </c>
      <c r="D23" s="350" t="s">
        <v>76</v>
      </c>
      <c r="E23" s="350" t="s">
        <v>77</v>
      </c>
      <c r="F23" s="351"/>
      <c r="G23" s="351"/>
      <c r="H23" s="378">
        <v>158271900</v>
      </c>
      <c r="I23" s="378">
        <v>158271900</v>
      </c>
      <c r="J23" s="378">
        <v>38950470</v>
      </c>
      <c r="K23" s="378">
        <f t="shared" ca="1" si="0"/>
        <v>24.609845462144577</v>
      </c>
      <c r="L23" s="372"/>
    </row>
    <row r="24" spans="1:12" ht="38.25" outlineLevel="3" x14ac:dyDescent="0.25">
      <c r="A24" s="350" t="s">
        <v>82</v>
      </c>
      <c r="B24" s="350" t="s">
        <v>88</v>
      </c>
      <c r="C24" s="350" t="s">
        <v>76</v>
      </c>
      <c r="D24" s="350" t="s">
        <v>76</v>
      </c>
      <c r="E24" s="350" t="s">
        <v>83</v>
      </c>
      <c r="F24" s="351"/>
      <c r="G24" s="351"/>
      <c r="H24" s="378">
        <v>158271900</v>
      </c>
      <c r="I24" s="378">
        <v>158271900</v>
      </c>
      <c r="J24" s="378">
        <v>38950470</v>
      </c>
      <c r="K24" s="378">
        <f t="shared" ca="1" si="0"/>
        <v>24.609845462144577</v>
      </c>
      <c r="L24" s="372"/>
    </row>
    <row r="25" spans="1:12" outlineLevel="4" x14ac:dyDescent="0.25">
      <c r="A25" s="350" t="s">
        <v>84</v>
      </c>
      <c r="B25" s="350" t="s">
        <v>88</v>
      </c>
      <c r="C25" s="350" t="s">
        <v>85</v>
      </c>
      <c r="D25" s="350" t="s">
        <v>89</v>
      </c>
      <c r="E25" s="350" t="s">
        <v>83</v>
      </c>
      <c r="F25" s="351"/>
      <c r="G25" s="351"/>
      <c r="H25" s="379">
        <v>145277000</v>
      </c>
      <c r="I25" s="379">
        <v>145277000</v>
      </c>
      <c r="J25" s="379">
        <v>36244770</v>
      </c>
      <c r="K25" s="379">
        <f t="shared" ca="1" si="0"/>
        <v>24.948732421512005</v>
      </c>
      <c r="L25" s="372"/>
    </row>
    <row r="26" spans="1:12" outlineLevel="5" x14ac:dyDescent="0.25">
      <c r="A26" s="350" t="s">
        <v>87</v>
      </c>
      <c r="B26" s="350" t="s">
        <v>88</v>
      </c>
      <c r="C26" s="350" t="s">
        <v>85</v>
      </c>
      <c r="D26" s="350" t="s">
        <v>89</v>
      </c>
      <c r="E26" s="350" t="s">
        <v>83</v>
      </c>
      <c r="F26" s="351"/>
      <c r="G26" s="351"/>
      <c r="H26" s="379">
        <v>145277000</v>
      </c>
      <c r="I26" s="379">
        <v>145277000</v>
      </c>
      <c r="J26" s="379">
        <v>36244770</v>
      </c>
      <c r="K26" s="379">
        <f t="shared" ca="1" si="0"/>
        <v>24.948732421512005</v>
      </c>
      <c r="L26" s="380"/>
    </row>
    <row r="27" spans="1:12" outlineLevel="4" x14ac:dyDescent="0.25">
      <c r="A27" s="350" t="s">
        <v>84</v>
      </c>
      <c r="B27" s="350" t="s">
        <v>88</v>
      </c>
      <c r="C27" s="350" t="s">
        <v>85</v>
      </c>
      <c r="D27" s="350" t="s">
        <v>89</v>
      </c>
      <c r="E27" s="350" t="s">
        <v>83</v>
      </c>
      <c r="F27" s="351"/>
      <c r="G27" s="351"/>
      <c r="H27" s="379">
        <v>12994900</v>
      </c>
      <c r="I27" s="379">
        <v>12994900</v>
      </c>
      <c r="J27" s="379">
        <v>2705700</v>
      </c>
      <c r="K27" s="379">
        <f t="shared" ca="1" si="0"/>
        <v>20.821245257754967</v>
      </c>
      <c r="L27" s="372"/>
    </row>
    <row r="28" spans="1:12" outlineLevel="5" x14ac:dyDescent="0.25">
      <c r="A28" s="350" t="s">
        <v>87</v>
      </c>
      <c r="B28" s="350" t="s">
        <v>88</v>
      </c>
      <c r="C28" s="350" t="s">
        <v>85</v>
      </c>
      <c r="D28" s="350" t="s">
        <v>89</v>
      </c>
      <c r="E28" s="350" t="s">
        <v>83</v>
      </c>
      <c r="F28" s="351"/>
      <c r="G28" s="351"/>
      <c r="H28" s="379">
        <v>12994900</v>
      </c>
      <c r="I28" s="379">
        <v>12994900</v>
      </c>
      <c r="J28" s="379">
        <v>2705700</v>
      </c>
      <c r="K28" s="379">
        <f t="shared" ca="1" si="0"/>
        <v>20.821245257754967</v>
      </c>
      <c r="L28" s="380"/>
    </row>
    <row r="29" spans="1:12" ht="25.5" outlineLevel="2" x14ac:dyDescent="0.25">
      <c r="A29" s="350" t="s">
        <v>80</v>
      </c>
      <c r="B29" s="350" t="s">
        <v>90</v>
      </c>
      <c r="C29" s="350" t="s">
        <v>76</v>
      </c>
      <c r="D29" s="350" t="s">
        <v>76</v>
      </c>
      <c r="E29" s="350" t="s">
        <v>77</v>
      </c>
      <c r="F29" s="351"/>
      <c r="G29" s="351"/>
      <c r="H29" s="378">
        <v>5721400</v>
      </c>
      <c r="I29" s="378">
        <v>5721400</v>
      </c>
      <c r="J29" s="378">
        <v>1426440</v>
      </c>
      <c r="K29" s="378">
        <f t="shared" ca="1" si="0"/>
        <v>24.931660083196419</v>
      </c>
      <c r="L29" s="372"/>
    </row>
    <row r="30" spans="1:12" ht="38.25" outlineLevel="3" x14ac:dyDescent="0.25">
      <c r="A30" s="350" t="s">
        <v>82</v>
      </c>
      <c r="B30" s="350" t="s">
        <v>90</v>
      </c>
      <c r="C30" s="350" t="s">
        <v>76</v>
      </c>
      <c r="D30" s="350" t="s">
        <v>76</v>
      </c>
      <c r="E30" s="350" t="s">
        <v>83</v>
      </c>
      <c r="F30" s="351"/>
      <c r="G30" s="351"/>
      <c r="H30" s="378">
        <v>5721400</v>
      </c>
      <c r="I30" s="378">
        <v>5721400</v>
      </c>
      <c r="J30" s="378">
        <v>1426440</v>
      </c>
      <c r="K30" s="378">
        <f t="shared" ca="1" si="0"/>
        <v>24.931660083196419</v>
      </c>
      <c r="L30" s="372"/>
    </row>
    <row r="31" spans="1:12" outlineLevel="4" x14ac:dyDescent="0.25">
      <c r="A31" s="350" t="s">
        <v>84</v>
      </c>
      <c r="B31" s="350" t="s">
        <v>90</v>
      </c>
      <c r="C31" s="350" t="s">
        <v>85</v>
      </c>
      <c r="D31" s="350" t="s">
        <v>91</v>
      </c>
      <c r="E31" s="350" t="s">
        <v>83</v>
      </c>
      <c r="F31" s="351"/>
      <c r="G31" s="351"/>
      <c r="H31" s="379">
        <v>5721400</v>
      </c>
      <c r="I31" s="379">
        <v>5721400</v>
      </c>
      <c r="J31" s="379">
        <v>1426440</v>
      </c>
      <c r="K31" s="379">
        <f t="shared" ca="1" si="0"/>
        <v>24.931660083196419</v>
      </c>
      <c r="L31" s="372"/>
    </row>
    <row r="32" spans="1:12" outlineLevel="5" x14ac:dyDescent="0.25">
      <c r="A32" s="350" t="s">
        <v>87</v>
      </c>
      <c r="B32" s="350" t="s">
        <v>90</v>
      </c>
      <c r="C32" s="350" t="s">
        <v>85</v>
      </c>
      <c r="D32" s="350" t="s">
        <v>91</v>
      </c>
      <c r="E32" s="350" t="s">
        <v>83</v>
      </c>
      <c r="F32" s="351"/>
      <c r="G32" s="351"/>
      <c r="H32" s="379">
        <v>5721400</v>
      </c>
      <c r="I32" s="379">
        <v>5721400</v>
      </c>
      <c r="J32" s="379">
        <v>1426440</v>
      </c>
      <c r="K32" s="379">
        <f t="shared" ca="1" si="0"/>
        <v>24.931660083196419</v>
      </c>
      <c r="L32" s="380"/>
    </row>
    <row r="33" spans="1:12" ht="25.5" outlineLevel="2" x14ac:dyDescent="0.25">
      <c r="A33" s="350" t="s">
        <v>554</v>
      </c>
      <c r="B33" s="350" t="s">
        <v>555</v>
      </c>
      <c r="C33" s="350" t="s">
        <v>76</v>
      </c>
      <c r="D33" s="350" t="s">
        <v>76</v>
      </c>
      <c r="E33" s="350" t="s">
        <v>77</v>
      </c>
      <c r="F33" s="351"/>
      <c r="G33" s="351"/>
      <c r="H33" s="378">
        <v>23887368.420000002</v>
      </c>
      <c r="I33" s="378">
        <v>23887368.420000002</v>
      </c>
      <c r="J33" s="378">
        <v>23887368.420000002</v>
      </c>
      <c r="K33" s="378">
        <f t="shared" ca="1" si="0"/>
        <v>100</v>
      </c>
      <c r="L33" s="372"/>
    </row>
    <row r="34" spans="1:12" outlineLevel="3" x14ac:dyDescent="0.25">
      <c r="A34" s="350" t="s">
        <v>114</v>
      </c>
      <c r="B34" s="350" t="s">
        <v>555</v>
      </c>
      <c r="C34" s="350" t="s">
        <v>76</v>
      </c>
      <c r="D34" s="350" t="s">
        <v>76</v>
      </c>
      <c r="E34" s="350" t="s">
        <v>115</v>
      </c>
      <c r="F34" s="351"/>
      <c r="G34" s="351"/>
      <c r="H34" s="378">
        <v>0</v>
      </c>
      <c r="I34" s="378">
        <v>0</v>
      </c>
      <c r="J34" s="378">
        <v>0</v>
      </c>
      <c r="K34" s="378" t="e">
        <f t="shared" ca="1" si="0"/>
        <v>#DIV/0!</v>
      </c>
      <c r="L34" s="372"/>
    </row>
    <row r="35" spans="1:12" ht="25.5" outlineLevel="4" x14ac:dyDescent="0.25">
      <c r="A35" s="350" t="s">
        <v>84</v>
      </c>
      <c r="B35" s="350" t="s">
        <v>555</v>
      </c>
      <c r="C35" s="350" t="s">
        <v>85</v>
      </c>
      <c r="D35" s="350" t="s">
        <v>86</v>
      </c>
      <c r="E35" s="350" t="s">
        <v>115</v>
      </c>
      <c r="F35" s="351"/>
      <c r="G35" s="350" t="s">
        <v>111</v>
      </c>
      <c r="H35" s="379">
        <v>0</v>
      </c>
      <c r="I35" s="379">
        <v>0</v>
      </c>
      <c r="J35" s="379">
        <v>0</v>
      </c>
      <c r="K35" s="379" t="e">
        <f t="shared" ca="1" si="0"/>
        <v>#DIV/0!</v>
      </c>
      <c r="L35" s="372"/>
    </row>
    <row r="36" spans="1:12" ht="51" outlineLevel="5" x14ac:dyDescent="0.25">
      <c r="A36" s="350" t="s">
        <v>87</v>
      </c>
      <c r="B36" s="350" t="s">
        <v>555</v>
      </c>
      <c r="C36" s="350" t="s">
        <v>85</v>
      </c>
      <c r="D36" s="350" t="s">
        <v>86</v>
      </c>
      <c r="E36" s="350" t="s">
        <v>115</v>
      </c>
      <c r="F36" s="350" t="s">
        <v>556</v>
      </c>
      <c r="G36" s="350" t="s">
        <v>111</v>
      </c>
      <c r="H36" s="379">
        <v>0</v>
      </c>
      <c r="I36" s="379">
        <v>0</v>
      </c>
      <c r="J36" s="379">
        <v>0</v>
      </c>
      <c r="K36" s="379" t="e">
        <f t="shared" ca="1" si="0"/>
        <v>#DIV/0!</v>
      </c>
      <c r="L36" s="380"/>
    </row>
    <row r="37" spans="1:12" ht="25.5" outlineLevel="4" x14ac:dyDescent="0.25">
      <c r="A37" s="350" t="s">
        <v>84</v>
      </c>
      <c r="B37" s="350" t="s">
        <v>555</v>
      </c>
      <c r="C37" s="350" t="s">
        <v>85</v>
      </c>
      <c r="D37" s="350" t="s">
        <v>86</v>
      </c>
      <c r="E37" s="350" t="s">
        <v>115</v>
      </c>
      <c r="F37" s="351"/>
      <c r="G37" s="350" t="s">
        <v>112</v>
      </c>
      <c r="H37" s="379">
        <v>0</v>
      </c>
      <c r="I37" s="379">
        <v>0</v>
      </c>
      <c r="J37" s="379">
        <v>0</v>
      </c>
      <c r="K37" s="379" t="e">
        <f t="shared" ca="1" si="0"/>
        <v>#DIV/0!</v>
      </c>
      <c r="L37" s="372"/>
    </row>
    <row r="38" spans="1:12" ht="51" outlineLevel="5" x14ac:dyDescent="0.25">
      <c r="A38" s="350" t="s">
        <v>87</v>
      </c>
      <c r="B38" s="350" t="s">
        <v>555</v>
      </c>
      <c r="C38" s="350" t="s">
        <v>85</v>
      </c>
      <c r="D38" s="350" t="s">
        <v>86</v>
      </c>
      <c r="E38" s="350" t="s">
        <v>115</v>
      </c>
      <c r="F38" s="350" t="s">
        <v>556</v>
      </c>
      <c r="G38" s="350" t="s">
        <v>112</v>
      </c>
      <c r="H38" s="379">
        <v>0</v>
      </c>
      <c r="I38" s="379">
        <v>0</v>
      </c>
      <c r="J38" s="379">
        <v>0</v>
      </c>
      <c r="K38" s="379" t="e">
        <f t="shared" ca="1" si="0"/>
        <v>#DIV/0!</v>
      </c>
      <c r="L38" s="380"/>
    </row>
    <row r="39" spans="1:12" ht="38.25" outlineLevel="3" x14ac:dyDescent="0.25">
      <c r="A39" s="350" t="s">
        <v>82</v>
      </c>
      <c r="B39" s="350" t="s">
        <v>555</v>
      </c>
      <c r="C39" s="350" t="s">
        <v>76</v>
      </c>
      <c r="D39" s="350" t="s">
        <v>76</v>
      </c>
      <c r="E39" s="350" t="s">
        <v>83</v>
      </c>
      <c r="F39" s="351"/>
      <c r="G39" s="351"/>
      <c r="H39" s="378">
        <v>23887368.420000002</v>
      </c>
      <c r="I39" s="378">
        <v>23887368.420000002</v>
      </c>
      <c r="J39" s="378">
        <v>23887368.420000002</v>
      </c>
      <c r="K39" s="378">
        <f t="shared" ca="1" si="0"/>
        <v>100</v>
      </c>
      <c r="L39" s="372"/>
    </row>
    <row r="40" spans="1:12" ht="25.5" outlineLevel="4" x14ac:dyDescent="0.25">
      <c r="A40" s="350" t="s">
        <v>84</v>
      </c>
      <c r="B40" s="350" t="s">
        <v>555</v>
      </c>
      <c r="C40" s="350" t="s">
        <v>85</v>
      </c>
      <c r="D40" s="350" t="s">
        <v>86</v>
      </c>
      <c r="E40" s="350" t="s">
        <v>83</v>
      </c>
      <c r="F40" s="351"/>
      <c r="G40" s="350" t="s">
        <v>111</v>
      </c>
      <c r="H40" s="379">
        <v>526315.79</v>
      </c>
      <c r="I40" s="379">
        <v>526315.79</v>
      </c>
      <c r="J40" s="379">
        <v>526315.79</v>
      </c>
      <c r="K40" s="379">
        <f t="shared" ca="1" si="0"/>
        <v>100</v>
      </c>
      <c r="L40" s="372"/>
    </row>
    <row r="41" spans="1:12" ht="51" outlineLevel="5" x14ac:dyDescent="0.25">
      <c r="A41" s="350" t="s">
        <v>87</v>
      </c>
      <c r="B41" s="350" t="s">
        <v>555</v>
      </c>
      <c r="C41" s="350" t="s">
        <v>85</v>
      </c>
      <c r="D41" s="350" t="s">
        <v>86</v>
      </c>
      <c r="E41" s="350" t="s">
        <v>83</v>
      </c>
      <c r="F41" s="350" t="s">
        <v>557</v>
      </c>
      <c r="G41" s="350" t="s">
        <v>111</v>
      </c>
      <c r="H41" s="379">
        <v>0</v>
      </c>
      <c r="I41" s="379">
        <v>526315.79</v>
      </c>
      <c r="J41" s="379">
        <v>526315.79</v>
      </c>
      <c r="K41" s="379">
        <f t="shared" ca="1" si="0"/>
        <v>100</v>
      </c>
      <c r="L41" s="380"/>
    </row>
    <row r="42" spans="1:12" ht="51" outlineLevel="5" x14ac:dyDescent="0.25">
      <c r="A42" s="350" t="s">
        <v>87</v>
      </c>
      <c r="B42" s="350" t="s">
        <v>555</v>
      </c>
      <c r="C42" s="350" t="s">
        <v>85</v>
      </c>
      <c r="D42" s="350" t="s">
        <v>86</v>
      </c>
      <c r="E42" s="350" t="s">
        <v>83</v>
      </c>
      <c r="F42" s="350" t="s">
        <v>558</v>
      </c>
      <c r="G42" s="350" t="s">
        <v>111</v>
      </c>
      <c r="H42" s="379">
        <v>0</v>
      </c>
      <c r="I42" s="379">
        <v>0</v>
      </c>
      <c r="J42" s="379">
        <v>0</v>
      </c>
      <c r="K42" s="379" t="e">
        <f t="shared" ca="1" si="0"/>
        <v>#DIV/0!</v>
      </c>
      <c r="L42" s="380"/>
    </row>
    <row r="43" spans="1:12" ht="51" outlineLevel="5" x14ac:dyDescent="0.25">
      <c r="A43" s="350" t="s">
        <v>87</v>
      </c>
      <c r="B43" s="350" t="s">
        <v>555</v>
      </c>
      <c r="C43" s="350" t="s">
        <v>85</v>
      </c>
      <c r="D43" s="350" t="s">
        <v>86</v>
      </c>
      <c r="E43" s="350" t="s">
        <v>83</v>
      </c>
      <c r="F43" s="350" t="s">
        <v>556</v>
      </c>
      <c r="G43" s="350" t="s">
        <v>111</v>
      </c>
      <c r="H43" s="379">
        <v>526315.79</v>
      </c>
      <c r="I43" s="379">
        <v>0</v>
      </c>
      <c r="J43" s="379">
        <v>0</v>
      </c>
      <c r="K43" s="379" t="e">
        <f t="shared" ca="1" si="0"/>
        <v>#DIV/0!</v>
      </c>
      <c r="L43" s="380"/>
    </row>
    <row r="44" spans="1:12" ht="25.5" outlineLevel="4" x14ac:dyDescent="0.25">
      <c r="A44" s="350" t="s">
        <v>84</v>
      </c>
      <c r="B44" s="350" t="s">
        <v>555</v>
      </c>
      <c r="C44" s="350" t="s">
        <v>85</v>
      </c>
      <c r="D44" s="350" t="s">
        <v>86</v>
      </c>
      <c r="E44" s="350" t="s">
        <v>83</v>
      </c>
      <c r="F44" s="351"/>
      <c r="G44" s="350" t="s">
        <v>112</v>
      </c>
      <c r="H44" s="379">
        <v>10000000</v>
      </c>
      <c r="I44" s="379">
        <v>10000000</v>
      </c>
      <c r="J44" s="379">
        <v>10000000</v>
      </c>
      <c r="K44" s="379">
        <f t="shared" ca="1" si="0"/>
        <v>100</v>
      </c>
      <c r="L44" s="372"/>
    </row>
    <row r="45" spans="1:12" ht="51" outlineLevel="5" x14ac:dyDescent="0.25">
      <c r="A45" s="350" t="s">
        <v>87</v>
      </c>
      <c r="B45" s="350" t="s">
        <v>555</v>
      </c>
      <c r="C45" s="350" t="s">
        <v>85</v>
      </c>
      <c r="D45" s="350" t="s">
        <v>86</v>
      </c>
      <c r="E45" s="350" t="s">
        <v>83</v>
      </c>
      <c r="F45" s="350" t="s">
        <v>557</v>
      </c>
      <c r="G45" s="350" t="s">
        <v>112</v>
      </c>
      <c r="H45" s="379">
        <v>0</v>
      </c>
      <c r="I45" s="379">
        <v>10000000</v>
      </c>
      <c r="J45" s="379">
        <v>10000000</v>
      </c>
      <c r="K45" s="379">
        <f t="shared" ca="1" si="0"/>
        <v>100</v>
      </c>
      <c r="L45" s="380"/>
    </row>
    <row r="46" spans="1:12" ht="51" outlineLevel="5" x14ac:dyDescent="0.25">
      <c r="A46" s="350" t="s">
        <v>87</v>
      </c>
      <c r="B46" s="350" t="s">
        <v>555</v>
      </c>
      <c r="C46" s="350" t="s">
        <v>85</v>
      </c>
      <c r="D46" s="350" t="s">
        <v>86</v>
      </c>
      <c r="E46" s="350" t="s">
        <v>83</v>
      </c>
      <c r="F46" s="350" t="s">
        <v>558</v>
      </c>
      <c r="G46" s="350" t="s">
        <v>112</v>
      </c>
      <c r="H46" s="379">
        <v>0</v>
      </c>
      <c r="I46" s="379">
        <v>0</v>
      </c>
      <c r="J46" s="379">
        <v>0</v>
      </c>
      <c r="K46" s="379" t="e">
        <f t="shared" ca="1" si="0"/>
        <v>#DIV/0!</v>
      </c>
      <c r="L46" s="380"/>
    </row>
    <row r="47" spans="1:12" ht="51" outlineLevel="5" x14ac:dyDescent="0.25">
      <c r="A47" s="350" t="s">
        <v>87</v>
      </c>
      <c r="B47" s="350" t="s">
        <v>555</v>
      </c>
      <c r="C47" s="350" t="s">
        <v>85</v>
      </c>
      <c r="D47" s="350" t="s">
        <v>86</v>
      </c>
      <c r="E47" s="350" t="s">
        <v>83</v>
      </c>
      <c r="F47" s="350" t="s">
        <v>556</v>
      </c>
      <c r="G47" s="350" t="s">
        <v>112</v>
      </c>
      <c r="H47" s="379">
        <v>10000000</v>
      </c>
      <c r="I47" s="379">
        <v>0</v>
      </c>
      <c r="J47" s="379">
        <v>0</v>
      </c>
      <c r="K47" s="379" t="e">
        <f t="shared" ca="1" si="0"/>
        <v>#DIV/0!</v>
      </c>
      <c r="L47" s="380"/>
    </row>
    <row r="48" spans="1:12" ht="25.5" outlineLevel="4" x14ac:dyDescent="0.25">
      <c r="A48" s="350" t="s">
        <v>84</v>
      </c>
      <c r="B48" s="350" t="s">
        <v>555</v>
      </c>
      <c r="C48" s="350" t="s">
        <v>85</v>
      </c>
      <c r="D48" s="350" t="s">
        <v>89</v>
      </c>
      <c r="E48" s="350" t="s">
        <v>83</v>
      </c>
      <c r="F48" s="351"/>
      <c r="G48" s="350" t="s">
        <v>111</v>
      </c>
      <c r="H48" s="379">
        <v>668052.63</v>
      </c>
      <c r="I48" s="379">
        <v>668052.63</v>
      </c>
      <c r="J48" s="379">
        <v>668052.63</v>
      </c>
      <c r="K48" s="379">
        <f t="shared" ca="1" si="0"/>
        <v>100</v>
      </c>
      <c r="L48" s="372"/>
    </row>
    <row r="49" spans="1:12" ht="51" outlineLevel="5" x14ac:dyDescent="0.25">
      <c r="A49" s="350" t="s">
        <v>87</v>
      </c>
      <c r="B49" s="350" t="s">
        <v>555</v>
      </c>
      <c r="C49" s="350" t="s">
        <v>85</v>
      </c>
      <c r="D49" s="350" t="s">
        <v>89</v>
      </c>
      <c r="E49" s="350" t="s">
        <v>83</v>
      </c>
      <c r="F49" s="350" t="s">
        <v>557</v>
      </c>
      <c r="G49" s="350" t="s">
        <v>111</v>
      </c>
      <c r="H49" s="379">
        <v>0</v>
      </c>
      <c r="I49" s="379">
        <v>668052.63</v>
      </c>
      <c r="J49" s="379">
        <v>668052.63</v>
      </c>
      <c r="K49" s="379">
        <f t="shared" ca="1" si="0"/>
        <v>100</v>
      </c>
      <c r="L49" s="380"/>
    </row>
    <row r="50" spans="1:12" ht="51" outlineLevel="5" x14ac:dyDescent="0.25">
      <c r="A50" s="350" t="s">
        <v>87</v>
      </c>
      <c r="B50" s="350" t="s">
        <v>555</v>
      </c>
      <c r="C50" s="350" t="s">
        <v>85</v>
      </c>
      <c r="D50" s="350" t="s">
        <v>89</v>
      </c>
      <c r="E50" s="350" t="s">
        <v>83</v>
      </c>
      <c r="F50" s="350" t="s">
        <v>558</v>
      </c>
      <c r="G50" s="350" t="s">
        <v>111</v>
      </c>
      <c r="H50" s="379">
        <v>0</v>
      </c>
      <c r="I50" s="379">
        <v>0</v>
      </c>
      <c r="J50" s="379">
        <v>0</v>
      </c>
      <c r="K50" s="379" t="e">
        <f t="shared" ca="1" si="0"/>
        <v>#DIV/0!</v>
      </c>
      <c r="L50" s="380"/>
    </row>
    <row r="51" spans="1:12" ht="51" outlineLevel="5" x14ac:dyDescent="0.25">
      <c r="A51" s="350" t="s">
        <v>87</v>
      </c>
      <c r="B51" s="350" t="s">
        <v>555</v>
      </c>
      <c r="C51" s="350" t="s">
        <v>85</v>
      </c>
      <c r="D51" s="350" t="s">
        <v>89</v>
      </c>
      <c r="E51" s="350" t="s">
        <v>83</v>
      </c>
      <c r="F51" s="350" t="s">
        <v>556</v>
      </c>
      <c r="G51" s="350" t="s">
        <v>111</v>
      </c>
      <c r="H51" s="379">
        <v>668052.63</v>
      </c>
      <c r="I51" s="379">
        <v>0</v>
      </c>
      <c r="J51" s="379">
        <v>0</v>
      </c>
      <c r="K51" s="379" t="e">
        <f t="shared" ca="1" si="0"/>
        <v>#DIV/0!</v>
      </c>
      <c r="L51" s="380"/>
    </row>
    <row r="52" spans="1:12" ht="25.5" outlineLevel="4" x14ac:dyDescent="0.25">
      <c r="A52" s="350" t="s">
        <v>84</v>
      </c>
      <c r="B52" s="350" t="s">
        <v>555</v>
      </c>
      <c r="C52" s="350" t="s">
        <v>85</v>
      </c>
      <c r="D52" s="350" t="s">
        <v>89</v>
      </c>
      <c r="E52" s="350" t="s">
        <v>83</v>
      </c>
      <c r="F52" s="351"/>
      <c r="G52" s="350" t="s">
        <v>112</v>
      </c>
      <c r="H52" s="379">
        <v>12693000</v>
      </c>
      <c r="I52" s="379">
        <v>12693000</v>
      </c>
      <c r="J52" s="379">
        <v>12693000</v>
      </c>
      <c r="K52" s="379">
        <f t="shared" ca="1" si="0"/>
        <v>100</v>
      </c>
      <c r="L52" s="372"/>
    </row>
    <row r="53" spans="1:12" ht="51" outlineLevel="5" x14ac:dyDescent="0.25">
      <c r="A53" s="350" t="s">
        <v>87</v>
      </c>
      <c r="B53" s="350" t="s">
        <v>555</v>
      </c>
      <c r="C53" s="350" t="s">
        <v>85</v>
      </c>
      <c r="D53" s="350" t="s">
        <v>89</v>
      </c>
      <c r="E53" s="350" t="s">
        <v>83</v>
      </c>
      <c r="F53" s="350" t="s">
        <v>557</v>
      </c>
      <c r="G53" s="350" t="s">
        <v>112</v>
      </c>
      <c r="H53" s="379">
        <v>0</v>
      </c>
      <c r="I53" s="379">
        <v>12693000</v>
      </c>
      <c r="J53" s="379">
        <v>12693000</v>
      </c>
      <c r="K53" s="379">
        <f t="shared" ca="1" si="0"/>
        <v>100</v>
      </c>
      <c r="L53" s="380"/>
    </row>
    <row r="54" spans="1:12" ht="51" outlineLevel="5" x14ac:dyDescent="0.25">
      <c r="A54" s="350" t="s">
        <v>87</v>
      </c>
      <c r="B54" s="350" t="s">
        <v>555</v>
      </c>
      <c r="C54" s="350" t="s">
        <v>85</v>
      </c>
      <c r="D54" s="350" t="s">
        <v>89</v>
      </c>
      <c r="E54" s="350" t="s">
        <v>83</v>
      </c>
      <c r="F54" s="350" t="s">
        <v>558</v>
      </c>
      <c r="G54" s="350" t="s">
        <v>112</v>
      </c>
      <c r="H54" s="379">
        <v>0</v>
      </c>
      <c r="I54" s="379">
        <v>0</v>
      </c>
      <c r="J54" s="379">
        <v>0</v>
      </c>
      <c r="K54" s="379" t="e">
        <f t="shared" ca="1" si="0"/>
        <v>#DIV/0!</v>
      </c>
      <c r="L54" s="380"/>
    </row>
    <row r="55" spans="1:12" ht="51" outlineLevel="5" x14ac:dyDescent="0.25">
      <c r="A55" s="350" t="s">
        <v>87</v>
      </c>
      <c r="B55" s="350" t="s">
        <v>555</v>
      </c>
      <c r="C55" s="350" t="s">
        <v>85</v>
      </c>
      <c r="D55" s="350" t="s">
        <v>89</v>
      </c>
      <c r="E55" s="350" t="s">
        <v>83</v>
      </c>
      <c r="F55" s="350" t="s">
        <v>556</v>
      </c>
      <c r="G55" s="350" t="s">
        <v>112</v>
      </c>
      <c r="H55" s="379">
        <v>12693000</v>
      </c>
      <c r="I55" s="379">
        <v>0</v>
      </c>
      <c r="J55" s="379">
        <v>0</v>
      </c>
      <c r="K55" s="379" t="e">
        <f t="shared" ca="1" si="0"/>
        <v>#DIV/0!</v>
      </c>
      <c r="L55" s="380"/>
    </row>
    <row r="56" spans="1:12" outlineLevel="1" x14ac:dyDescent="0.25">
      <c r="A56" s="350" t="s">
        <v>92</v>
      </c>
      <c r="B56" s="350" t="s">
        <v>93</v>
      </c>
      <c r="C56" s="350" t="s">
        <v>76</v>
      </c>
      <c r="D56" s="350" t="s">
        <v>76</v>
      </c>
      <c r="E56" s="350" t="s">
        <v>77</v>
      </c>
      <c r="F56" s="351"/>
      <c r="G56" s="351"/>
      <c r="H56" s="378">
        <v>1699581382.3199999</v>
      </c>
      <c r="I56" s="378">
        <v>1699581382.3199999</v>
      </c>
      <c r="J56" s="378">
        <v>408578817.89999998</v>
      </c>
      <c r="K56" s="378">
        <f t="shared" ca="1" si="0"/>
        <v>24.039967850334577</v>
      </c>
      <c r="L56" s="372"/>
    </row>
    <row r="57" spans="1:12" ht="25.5" outlineLevel="2" x14ac:dyDescent="0.25">
      <c r="A57" s="350" t="s">
        <v>94</v>
      </c>
      <c r="B57" s="350" t="s">
        <v>95</v>
      </c>
      <c r="C57" s="350" t="s">
        <v>76</v>
      </c>
      <c r="D57" s="350" t="s">
        <v>76</v>
      </c>
      <c r="E57" s="350" t="s">
        <v>77</v>
      </c>
      <c r="F57" s="351"/>
      <c r="G57" s="351"/>
      <c r="H57" s="378">
        <v>19138026</v>
      </c>
      <c r="I57" s="378">
        <v>19138026</v>
      </c>
      <c r="J57" s="378">
        <v>7982386.5</v>
      </c>
      <c r="K57" s="378">
        <f t="shared" ca="1" si="0"/>
        <v>41.709560327695236</v>
      </c>
      <c r="L57" s="372"/>
    </row>
    <row r="58" spans="1:12" ht="38.25" outlineLevel="3" x14ac:dyDescent="0.25">
      <c r="A58" s="350" t="s">
        <v>82</v>
      </c>
      <c r="B58" s="350" t="s">
        <v>95</v>
      </c>
      <c r="C58" s="350" t="s">
        <v>76</v>
      </c>
      <c r="D58" s="350" t="s">
        <v>76</v>
      </c>
      <c r="E58" s="350" t="s">
        <v>83</v>
      </c>
      <c r="F58" s="351"/>
      <c r="G58" s="351"/>
      <c r="H58" s="378">
        <v>19138026</v>
      </c>
      <c r="I58" s="378">
        <v>19138026</v>
      </c>
      <c r="J58" s="378">
        <v>7982386.5</v>
      </c>
      <c r="K58" s="378">
        <f t="shared" ca="1" si="0"/>
        <v>41.709560327695236</v>
      </c>
      <c r="L58" s="372"/>
    </row>
    <row r="59" spans="1:12" outlineLevel="4" x14ac:dyDescent="0.25">
      <c r="A59" s="350" t="s">
        <v>84</v>
      </c>
      <c r="B59" s="350" t="s">
        <v>95</v>
      </c>
      <c r="C59" s="350" t="s">
        <v>96</v>
      </c>
      <c r="D59" s="350" t="s">
        <v>97</v>
      </c>
      <c r="E59" s="350" t="s">
        <v>83</v>
      </c>
      <c r="F59" s="351"/>
      <c r="G59" s="351"/>
      <c r="H59" s="379">
        <v>19138026</v>
      </c>
      <c r="I59" s="379">
        <v>19138026</v>
      </c>
      <c r="J59" s="379">
        <v>7982386.5</v>
      </c>
      <c r="K59" s="379">
        <f t="shared" ca="1" si="0"/>
        <v>41.709560327695236</v>
      </c>
      <c r="L59" s="372"/>
    </row>
    <row r="60" spans="1:12" outlineLevel="5" x14ac:dyDescent="0.25">
      <c r="A60" s="350" t="s">
        <v>87</v>
      </c>
      <c r="B60" s="350" t="s">
        <v>95</v>
      </c>
      <c r="C60" s="350" t="s">
        <v>96</v>
      </c>
      <c r="D60" s="350" t="s">
        <v>97</v>
      </c>
      <c r="E60" s="350" t="s">
        <v>83</v>
      </c>
      <c r="F60" s="351"/>
      <c r="G60" s="351"/>
      <c r="H60" s="379">
        <v>19138026</v>
      </c>
      <c r="I60" s="379">
        <v>19138026</v>
      </c>
      <c r="J60" s="379">
        <v>7982386.5</v>
      </c>
      <c r="K60" s="379">
        <f t="shared" ca="1" si="0"/>
        <v>41.709560327695236</v>
      </c>
      <c r="L60" s="380"/>
    </row>
    <row r="61" spans="1:12" ht="25.5" outlineLevel="2" x14ac:dyDescent="0.25">
      <c r="A61" s="350" t="s">
        <v>94</v>
      </c>
      <c r="B61" s="350" t="s">
        <v>98</v>
      </c>
      <c r="C61" s="350" t="s">
        <v>76</v>
      </c>
      <c r="D61" s="350" t="s">
        <v>76</v>
      </c>
      <c r="E61" s="350" t="s">
        <v>77</v>
      </c>
      <c r="F61" s="351"/>
      <c r="G61" s="351"/>
      <c r="H61" s="378">
        <v>61466424</v>
      </c>
      <c r="I61" s="378">
        <v>61466424</v>
      </c>
      <c r="J61" s="378">
        <v>15031388.5</v>
      </c>
      <c r="K61" s="378">
        <f t="shared" ca="1" si="0"/>
        <v>24.454633150612441</v>
      </c>
      <c r="L61" s="372"/>
    </row>
    <row r="62" spans="1:12" ht="38.25" outlineLevel="3" x14ac:dyDescent="0.25">
      <c r="A62" s="350" t="s">
        <v>82</v>
      </c>
      <c r="B62" s="350" t="s">
        <v>98</v>
      </c>
      <c r="C62" s="350" t="s">
        <v>76</v>
      </c>
      <c r="D62" s="350" t="s">
        <v>76</v>
      </c>
      <c r="E62" s="350" t="s">
        <v>83</v>
      </c>
      <c r="F62" s="351"/>
      <c r="G62" s="351"/>
      <c r="H62" s="378">
        <v>61466424</v>
      </c>
      <c r="I62" s="378">
        <v>61466424</v>
      </c>
      <c r="J62" s="378">
        <v>15031388.5</v>
      </c>
      <c r="K62" s="378">
        <f t="shared" ca="1" si="0"/>
        <v>24.454633150612441</v>
      </c>
      <c r="L62" s="372"/>
    </row>
    <row r="63" spans="1:12" outlineLevel="4" x14ac:dyDescent="0.25">
      <c r="A63" s="350" t="s">
        <v>84</v>
      </c>
      <c r="B63" s="350" t="s">
        <v>98</v>
      </c>
      <c r="C63" s="350" t="s">
        <v>96</v>
      </c>
      <c r="D63" s="350" t="s">
        <v>97</v>
      </c>
      <c r="E63" s="350" t="s">
        <v>83</v>
      </c>
      <c r="F63" s="351"/>
      <c r="G63" s="351"/>
      <c r="H63" s="379">
        <v>52199150</v>
      </c>
      <c r="I63" s="379">
        <v>52199150</v>
      </c>
      <c r="J63" s="379">
        <v>12964570</v>
      </c>
      <c r="K63" s="379">
        <f t="shared" ca="1" si="0"/>
        <v>24.836745425931266</v>
      </c>
      <c r="L63" s="372"/>
    </row>
    <row r="64" spans="1:12" outlineLevel="5" x14ac:dyDescent="0.25">
      <c r="A64" s="350" t="s">
        <v>87</v>
      </c>
      <c r="B64" s="350" t="s">
        <v>98</v>
      </c>
      <c r="C64" s="350" t="s">
        <v>96</v>
      </c>
      <c r="D64" s="350" t="s">
        <v>97</v>
      </c>
      <c r="E64" s="350" t="s">
        <v>83</v>
      </c>
      <c r="F64" s="351"/>
      <c r="G64" s="351"/>
      <c r="H64" s="379">
        <v>52199150</v>
      </c>
      <c r="I64" s="379">
        <v>52199150</v>
      </c>
      <c r="J64" s="379">
        <v>12964570</v>
      </c>
      <c r="K64" s="379">
        <f t="shared" ca="1" si="0"/>
        <v>24.836745425931266</v>
      </c>
      <c r="L64" s="380"/>
    </row>
    <row r="65" spans="1:12" outlineLevel="4" x14ac:dyDescent="0.25">
      <c r="A65" s="350" t="s">
        <v>84</v>
      </c>
      <c r="B65" s="350" t="s">
        <v>98</v>
      </c>
      <c r="C65" s="350" t="s">
        <v>96</v>
      </c>
      <c r="D65" s="350" t="s">
        <v>97</v>
      </c>
      <c r="E65" s="350" t="s">
        <v>83</v>
      </c>
      <c r="F65" s="351"/>
      <c r="G65" s="351"/>
      <c r="H65" s="379">
        <v>1000000</v>
      </c>
      <c r="I65" s="379">
        <v>1000000</v>
      </c>
      <c r="J65" s="379">
        <v>0</v>
      </c>
      <c r="K65" s="379">
        <f t="shared" ca="1" si="0"/>
        <v>0</v>
      </c>
      <c r="L65" s="372"/>
    </row>
    <row r="66" spans="1:12" outlineLevel="5" x14ac:dyDescent="0.25">
      <c r="A66" s="350" t="s">
        <v>87</v>
      </c>
      <c r="B66" s="350" t="s">
        <v>98</v>
      </c>
      <c r="C66" s="350" t="s">
        <v>96</v>
      </c>
      <c r="D66" s="350" t="s">
        <v>97</v>
      </c>
      <c r="E66" s="350" t="s">
        <v>83</v>
      </c>
      <c r="F66" s="351"/>
      <c r="G66" s="351"/>
      <c r="H66" s="379">
        <v>1000000</v>
      </c>
      <c r="I66" s="379">
        <v>1000000</v>
      </c>
      <c r="J66" s="379">
        <v>0</v>
      </c>
      <c r="K66" s="379">
        <f t="shared" ca="1" si="0"/>
        <v>0</v>
      </c>
      <c r="L66" s="380"/>
    </row>
    <row r="67" spans="1:12" outlineLevel="4" x14ac:dyDescent="0.25">
      <c r="A67" s="350" t="s">
        <v>84</v>
      </c>
      <c r="B67" s="350" t="s">
        <v>98</v>
      </c>
      <c r="C67" s="350" t="s">
        <v>96</v>
      </c>
      <c r="D67" s="350" t="s">
        <v>97</v>
      </c>
      <c r="E67" s="350" t="s">
        <v>83</v>
      </c>
      <c r="F67" s="351"/>
      <c r="G67" s="351"/>
      <c r="H67" s="379">
        <v>8267274</v>
      </c>
      <c r="I67" s="379">
        <v>8267274</v>
      </c>
      <c r="J67" s="379">
        <v>2066818.5</v>
      </c>
      <c r="K67" s="379">
        <f t="shared" ca="1" si="0"/>
        <v>25</v>
      </c>
      <c r="L67" s="372"/>
    </row>
    <row r="68" spans="1:12" outlineLevel="5" x14ac:dyDescent="0.25">
      <c r="A68" s="350" t="s">
        <v>87</v>
      </c>
      <c r="B68" s="350" t="s">
        <v>98</v>
      </c>
      <c r="C68" s="350" t="s">
        <v>96</v>
      </c>
      <c r="D68" s="350" t="s">
        <v>97</v>
      </c>
      <c r="E68" s="350" t="s">
        <v>83</v>
      </c>
      <c r="F68" s="351"/>
      <c r="G68" s="351"/>
      <c r="H68" s="379">
        <v>8267274</v>
      </c>
      <c r="I68" s="379">
        <v>8267274</v>
      </c>
      <c r="J68" s="379">
        <v>2066818.5</v>
      </c>
      <c r="K68" s="379">
        <f t="shared" ca="1" si="0"/>
        <v>25</v>
      </c>
      <c r="L68" s="380"/>
    </row>
    <row r="69" spans="1:12" ht="25.5" outlineLevel="2" x14ac:dyDescent="0.25">
      <c r="A69" s="350" t="s">
        <v>517</v>
      </c>
      <c r="B69" s="350" t="s">
        <v>559</v>
      </c>
      <c r="C69" s="350" t="s">
        <v>76</v>
      </c>
      <c r="D69" s="350" t="s">
        <v>76</v>
      </c>
      <c r="E69" s="350" t="s">
        <v>77</v>
      </c>
      <c r="F69" s="351"/>
      <c r="G69" s="351"/>
      <c r="H69" s="378">
        <v>32314226</v>
      </c>
      <c r="I69" s="378">
        <v>0</v>
      </c>
      <c r="J69" s="378">
        <v>0</v>
      </c>
      <c r="K69" s="378" t="e">
        <f t="shared" ca="1" si="0"/>
        <v>#DIV/0!</v>
      </c>
      <c r="L69" s="372"/>
    </row>
    <row r="70" spans="1:12" ht="25.5" outlineLevel="3" x14ac:dyDescent="0.25">
      <c r="A70" s="350" t="s">
        <v>518</v>
      </c>
      <c r="B70" s="350" t="s">
        <v>559</v>
      </c>
      <c r="C70" s="350" t="s">
        <v>76</v>
      </c>
      <c r="D70" s="350" t="s">
        <v>76</v>
      </c>
      <c r="E70" s="350" t="s">
        <v>519</v>
      </c>
      <c r="F70" s="351"/>
      <c r="G70" s="351"/>
      <c r="H70" s="378">
        <v>32314226</v>
      </c>
      <c r="I70" s="378">
        <v>0</v>
      </c>
      <c r="J70" s="378">
        <v>0</v>
      </c>
      <c r="K70" s="378" t="e">
        <f t="shared" ca="1" si="0"/>
        <v>#DIV/0!</v>
      </c>
      <c r="L70" s="372"/>
    </row>
    <row r="71" spans="1:12" outlineLevel="4" x14ac:dyDescent="0.25">
      <c r="A71" s="350" t="s">
        <v>84</v>
      </c>
      <c r="B71" s="350" t="s">
        <v>559</v>
      </c>
      <c r="C71" s="350" t="s">
        <v>96</v>
      </c>
      <c r="D71" s="350" t="s">
        <v>97</v>
      </c>
      <c r="E71" s="350" t="s">
        <v>519</v>
      </c>
      <c r="F71" s="351"/>
      <c r="G71" s="351"/>
      <c r="H71" s="379">
        <v>32314226</v>
      </c>
      <c r="I71" s="379">
        <v>0</v>
      </c>
      <c r="J71" s="379">
        <v>0</v>
      </c>
      <c r="K71" s="379" t="e">
        <f t="shared" ca="1" si="0"/>
        <v>#DIV/0!</v>
      </c>
      <c r="L71" s="372"/>
    </row>
    <row r="72" spans="1:12" outlineLevel="5" x14ac:dyDescent="0.25">
      <c r="A72" s="350" t="s">
        <v>87</v>
      </c>
      <c r="B72" s="350" t="s">
        <v>559</v>
      </c>
      <c r="C72" s="350" t="s">
        <v>96</v>
      </c>
      <c r="D72" s="350" t="s">
        <v>97</v>
      </c>
      <c r="E72" s="350" t="s">
        <v>519</v>
      </c>
      <c r="F72" s="351"/>
      <c r="G72" s="351"/>
      <c r="H72" s="379">
        <v>32314226</v>
      </c>
      <c r="I72" s="379">
        <v>0</v>
      </c>
      <c r="J72" s="379">
        <v>0</v>
      </c>
      <c r="K72" s="379" t="e">
        <f t="shared" ca="1" si="0"/>
        <v>#DIV/0!</v>
      </c>
      <c r="L72" s="380"/>
    </row>
    <row r="73" spans="1:12" ht="38.25" outlineLevel="2" x14ac:dyDescent="0.25">
      <c r="A73" s="350" t="s">
        <v>560</v>
      </c>
      <c r="B73" s="350" t="s">
        <v>561</v>
      </c>
      <c r="C73" s="350" t="s">
        <v>76</v>
      </c>
      <c r="D73" s="350" t="s">
        <v>76</v>
      </c>
      <c r="E73" s="350" t="s">
        <v>77</v>
      </c>
      <c r="F73" s="351"/>
      <c r="G73" s="351"/>
      <c r="H73" s="378">
        <v>100655000</v>
      </c>
      <c r="I73" s="378">
        <v>100655000</v>
      </c>
      <c r="J73" s="378">
        <v>0</v>
      </c>
      <c r="K73" s="378">
        <f t="shared" ref="K73:K136" ca="1" si="1">INDIRECT("R[0]C[-1]", FALSE)/INDIRECT("R[0]C[-2]", FALSE)*100</f>
        <v>0</v>
      </c>
      <c r="L73" s="372"/>
    </row>
    <row r="74" spans="1:12" outlineLevel="3" x14ac:dyDescent="0.25">
      <c r="A74" s="350" t="s">
        <v>114</v>
      </c>
      <c r="B74" s="350" t="s">
        <v>561</v>
      </c>
      <c r="C74" s="350" t="s">
        <v>76</v>
      </c>
      <c r="D74" s="350" t="s">
        <v>76</v>
      </c>
      <c r="E74" s="350" t="s">
        <v>115</v>
      </c>
      <c r="F74" s="351"/>
      <c r="G74" s="351"/>
      <c r="H74" s="378">
        <v>100655000</v>
      </c>
      <c r="I74" s="378">
        <v>100655000</v>
      </c>
      <c r="J74" s="378">
        <v>0</v>
      </c>
      <c r="K74" s="378">
        <f t="shared" ca="1" si="1"/>
        <v>0</v>
      </c>
      <c r="L74" s="372"/>
    </row>
    <row r="75" spans="1:12" outlineLevel="4" x14ac:dyDescent="0.25">
      <c r="A75" s="350" t="s">
        <v>84</v>
      </c>
      <c r="B75" s="350" t="s">
        <v>561</v>
      </c>
      <c r="C75" s="350" t="s">
        <v>96</v>
      </c>
      <c r="D75" s="350" t="s">
        <v>97</v>
      </c>
      <c r="E75" s="350" t="s">
        <v>115</v>
      </c>
      <c r="F75" s="351"/>
      <c r="G75" s="351"/>
      <c r="H75" s="379">
        <v>100655000</v>
      </c>
      <c r="I75" s="379">
        <v>0</v>
      </c>
      <c r="J75" s="379">
        <v>0</v>
      </c>
      <c r="K75" s="379" t="e">
        <f t="shared" ca="1" si="1"/>
        <v>#DIV/0!</v>
      </c>
      <c r="L75" s="372"/>
    </row>
    <row r="76" spans="1:12" outlineLevel="5" x14ac:dyDescent="0.25">
      <c r="A76" s="350" t="s">
        <v>87</v>
      </c>
      <c r="B76" s="350" t="s">
        <v>561</v>
      </c>
      <c r="C76" s="350" t="s">
        <v>96</v>
      </c>
      <c r="D76" s="350" t="s">
        <v>97</v>
      </c>
      <c r="E76" s="350" t="s">
        <v>115</v>
      </c>
      <c r="F76" s="351"/>
      <c r="G76" s="351"/>
      <c r="H76" s="379">
        <v>100655000</v>
      </c>
      <c r="I76" s="379">
        <v>0</v>
      </c>
      <c r="J76" s="379">
        <v>0</v>
      </c>
      <c r="K76" s="379" t="e">
        <f t="shared" ca="1" si="1"/>
        <v>#DIV/0!</v>
      </c>
      <c r="L76" s="380"/>
    </row>
    <row r="77" spans="1:12" outlineLevel="4" x14ac:dyDescent="0.25">
      <c r="A77" s="350" t="s">
        <v>84</v>
      </c>
      <c r="B77" s="350" t="s">
        <v>561</v>
      </c>
      <c r="C77" s="350" t="s">
        <v>96</v>
      </c>
      <c r="D77" s="350" t="s">
        <v>97</v>
      </c>
      <c r="E77" s="350" t="s">
        <v>115</v>
      </c>
      <c r="F77" s="351"/>
      <c r="G77" s="351"/>
      <c r="H77" s="379">
        <v>0</v>
      </c>
      <c r="I77" s="379">
        <v>100655000</v>
      </c>
      <c r="J77" s="379">
        <v>0</v>
      </c>
      <c r="K77" s="379">
        <f t="shared" ca="1" si="1"/>
        <v>0</v>
      </c>
      <c r="L77" s="372"/>
    </row>
    <row r="78" spans="1:12" outlineLevel="5" x14ac:dyDescent="0.25">
      <c r="A78" s="350" t="s">
        <v>87</v>
      </c>
      <c r="B78" s="350" t="s">
        <v>561</v>
      </c>
      <c r="C78" s="350" t="s">
        <v>96</v>
      </c>
      <c r="D78" s="350" t="s">
        <v>97</v>
      </c>
      <c r="E78" s="350" t="s">
        <v>115</v>
      </c>
      <c r="F78" s="351"/>
      <c r="G78" s="351"/>
      <c r="H78" s="379">
        <v>0</v>
      </c>
      <c r="I78" s="379">
        <v>100655000</v>
      </c>
      <c r="J78" s="379">
        <v>0</v>
      </c>
      <c r="K78" s="379">
        <f t="shared" ca="1" si="1"/>
        <v>0</v>
      </c>
      <c r="L78" s="380"/>
    </row>
    <row r="79" spans="1:12" outlineLevel="2" x14ac:dyDescent="0.25">
      <c r="A79" s="350" t="s">
        <v>99</v>
      </c>
      <c r="B79" s="350" t="s">
        <v>100</v>
      </c>
      <c r="C79" s="350" t="s">
        <v>76</v>
      </c>
      <c r="D79" s="350" t="s">
        <v>76</v>
      </c>
      <c r="E79" s="350" t="s">
        <v>77</v>
      </c>
      <c r="F79" s="351"/>
      <c r="G79" s="351"/>
      <c r="H79" s="378">
        <v>4280000</v>
      </c>
      <c r="I79" s="378">
        <v>4280000</v>
      </c>
      <c r="J79" s="378">
        <v>760000</v>
      </c>
      <c r="K79" s="378">
        <f t="shared" ca="1" si="1"/>
        <v>17.75700934579439</v>
      </c>
      <c r="L79" s="372"/>
    </row>
    <row r="80" spans="1:12" ht="38.25" outlineLevel="3" x14ac:dyDescent="0.25">
      <c r="A80" s="350" t="s">
        <v>82</v>
      </c>
      <c r="B80" s="350" t="s">
        <v>100</v>
      </c>
      <c r="C80" s="350" t="s">
        <v>76</v>
      </c>
      <c r="D80" s="350" t="s">
        <v>76</v>
      </c>
      <c r="E80" s="350" t="s">
        <v>83</v>
      </c>
      <c r="F80" s="351"/>
      <c r="G80" s="351"/>
      <c r="H80" s="378">
        <v>4280000</v>
      </c>
      <c r="I80" s="378">
        <v>4280000</v>
      </c>
      <c r="J80" s="378">
        <v>760000</v>
      </c>
      <c r="K80" s="378">
        <f t="shared" ca="1" si="1"/>
        <v>17.75700934579439</v>
      </c>
      <c r="L80" s="372"/>
    </row>
    <row r="81" spans="1:15" outlineLevel="4" x14ac:dyDescent="0.25">
      <c r="A81" s="350" t="s">
        <v>84</v>
      </c>
      <c r="B81" s="350" t="s">
        <v>100</v>
      </c>
      <c r="C81" s="350" t="s">
        <v>96</v>
      </c>
      <c r="D81" s="350" t="s">
        <v>97</v>
      </c>
      <c r="E81" s="350" t="s">
        <v>83</v>
      </c>
      <c r="F81" s="351"/>
      <c r="G81" s="351"/>
      <c r="H81" s="379">
        <v>4280000</v>
      </c>
      <c r="I81" s="379">
        <v>4280000</v>
      </c>
      <c r="J81" s="379">
        <v>760000</v>
      </c>
      <c r="K81" s="379">
        <f t="shared" ca="1" si="1"/>
        <v>17.75700934579439</v>
      </c>
      <c r="L81" s="372"/>
    </row>
    <row r="82" spans="1:15" outlineLevel="5" x14ac:dyDescent="0.25">
      <c r="A82" s="350" t="s">
        <v>87</v>
      </c>
      <c r="B82" s="350" t="s">
        <v>100</v>
      </c>
      <c r="C82" s="350" t="s">
        <v>96</v>
      </c>
      <c r="D82" s="350" t="s">
        <v>97</v>
      </c>
      <c r="E82" s="350" t="s">
        <v>83</v>
      </c>
      <c r="F82" s="351"/>
      <c r="G82" s="351"/>
      <c r="H82" s="379">
        <v>4280000</v>
      </c>
      <c r="I82" s="379">
        <v>4280000</v>
      </c>
      <c r="J82" s="379">
        <v>760000</v>
      </c>
      <c r="K82" s="379">
        <f t="shared" ca="1" si="1"/>
        <v>17.75700934579439</v>
      </c>
      <c r="L82" s="380"/>
    </row>
    <row r="83" spans="1:15" ht="25.5" outlineLevel="2" x14ac:dyDescent="0.25">
      <c r="A83" s="350" t="s">
        <v>94</v>
      </c>
      <c r="B83" s="350" t="s">
        <v>101</v>
      </c>
      <c r="C83" s="350" t="s">
        <v>76</v>
      </c>
      <c r="D83" s="350" t="s">
        <v>76</v>
      </c>
      <c r="E83" s="350" t="s">
        <v>77</v>
      </c>
      <c r="F83" s="351"/>
      <c r="G83" s="351"/>
      <c r="H83" s="378">
        <v>220098890</v>
      </c>
      <c r="I83" s="378">
        <v>220098890</v>
      </c>
      <c r="J83" s="378">
        <v>55763630</v>
      </c>
      <c r="K83" s="378">
        <f t="shared" ca="1" si="1"/>
        <v>25.33571614104914</v>
      </c>
      <c r="L83" s="372"/>
    </row>
    <row r="84" spans="1:15" ht="38.25" outlineLevel="3" x14ac:dyDescent="0.25">
      <c r="A84" s="350" t="s">
        <v>82</v>
      </c>
      <c r="B84" s="350" t="s">
        <v>101</v>
      </c>
      <c r="C84" s="350" t="s">
        <v>76</v>
      </c>
      <c r="D84" s="350" t="s">
        <v>76</v>
      </c>
      <c r="E84" s="350" t="s">
        <v>83</v>
      </c>
      <c r="F84" s="351"/>
      <c r="G84" s="351"/>
      <c r="H84" s="378">
        <v>220098890</v>
      </c>
      <c r="I84" s="378">
        <v>220098890</v>
      </c>
      <c r="J84" s="378">
        <v>55763630</v>
      </c>
      <c r="K84" s="378">
        <f t="shared" ca="1" si="1"/>
        <v>25.33571614104914</v>
      </c>
      <c r="L84" s="372"/>
    </row>
    <row r="85" spans="1:15" outlineLevel="4" x14ac:dyDescent="0.25">
      <c r="A85" s="350" t="s">
        <v>84</v>
      </c>
      <c r="B85" s="350" t="s">
        <v>101</v>
      </c>
      <c r="C85" s="350" t="s">
        <v>96</v>
      </c>
      <c r="D85" s="350" t="s">
        <v>97</v>
      </c>
      <c r="E85" s="350" t="s">
        <v>83</v>
      </c>
      <c r="F85" s="351"/>
      <c r="G85" s="351"/>
      <c r="H85" s="379">
        <v>217398890</v>
      </c>
      <c r="I85" s="379">
        <v>217398890</v>
      </c>
      <c r="J85" s="379">
        <v>53063630</v>
      </c>
      <c r="K85" s="379">
        <f t="shared" ca="1" si="1"/>
        <v>24.408418092659076</v>
      </c>
      <c r="L85" s="372"/>
      <c r="O85" s="385">
        <f>I85+I87+I89</f>
        <v>222110890</v>
      </c>
    </row>
    <row r="86" spans="1:15" outlineLevel="5" x14ac:dyDescent="0.25">
      <c r="A86" s="350" t="s">
        <v>87</v>
      </c>
      <c r="B86" s="350" t="s">
        <v>101</v>
      </c>
      <c r="C86" s="350" t="s">
        <v>96</v>
      </c>
      <c r="D86" s="350" t="s">
        <v>97</v>
      </c>
      <c r="E86" s="350" t="s">
        <v>83</v>
      </c>
      <c r="F86" s="351"/>
      <c r="G86" s="351"/>
      <c r="H86" s="379">
        <v>217398890</v>
      </c>
      <c r="I86" s="379">
        <v>217398890</v>
      </c>
      <c r="J86" s="379">
        <v>53063630</v>
      </c>
      <c r="K86" s="379">
        <f t="shared" ca="1" si="1"/>
        <v>24.408418092659076</v>
      </c>
      <c r="L86" s="380"/>
    </row>
    <row r="87" spans="1:15" outlineLevel="4" x14ac:dyDescent="0.25">
      <c r="A87" s="350" t="s">
        <v>84</v>
      </c>
      <c r="B87" s="350" t="s">
        <v>101</v>
      </c>
      <c r="C87" s="350" t="s">
        <v>96</v>
      </c>
      <c r="D87" s="350" t="s">
        <v>97</v>
      </c>
      <c r="E87" s="350" t="s">
        <v>83</v>
      </c>
      <c r="F87" s="351"/>
      <c r="G87" s="351"/>
      <c r="H87" s="379">
        <v>2700000</v>
      </c>
      <c r="I87" s="379">
        <v>2700000</v>
      </c>
      <c r="J87" s="379">
        <v>2700000</v>
      </c>
      <c r="K87" s="379">
        <f t="shared" ca="1" si="1"/>
        <v>100</v>
      </c>
      <c r="L87" s="372"/>
    </row>
    <row r="88" spans="1:15" outlineLevel="5" x14ac:dyDescent="0.25">
      <c r="A88" s="350" t="s">
        <v>87</v>
      </c>
      <c r="B88" s="350" t="s">
        <v>101</v>
      </c>
      <c r="C88" s="350" t="s">
        <v>96</v>
      </c>
      <c r="D88" s="350" t="s">
        <v>97</v>
      </c>
      <c r="E88" s="350" t="s">
        <v>83</v>
      </c>
      <c r="F88" s="351"/>
      <c r="G88" s="351"/>
      <c r="H88" s="379">
        <v>2700000</v>
      </c>
      <c r="I88" s="379">
        <v>2700000</v>
      </c>
      <c r="J88" s="379">
        <v>2700000</v>
      </c>
      <c r="K88" s="379">
        <f t="shared" ca="1" si="1"/>
        <v>100</v>
      </c>
      <c r="L88" s="380"/>
    </row>
    <row r="89" spans="1:15" outlineLevel="2" x14ac:dyDescent="0.25">
      <c r="A89" s="350" t="s">
        <v>99</v>
      </c>
      <c r="B89" s="350" t="s">
        <v>102</v>
      </c>
      <c r="C89" s="350" t="s">
        <v>76</v>
      </c>
      <c r="D89" s="350" t="s">
        <v>76</v>
      </c>
      <c r="E89" s="350" t="s">
        <v>77</v>
      </c>
      <c r="F89" s="351"/>
      <c r="G89" s="351"/>
      <c r="H89" s="378">
        <v>2012000</v>
      </c>
      <c r="I89" s="378">
        <v>2012000</v>
      </c>
      <c r="J89" s="378">
        <v>0</v>
      </c>
      <c r="K89" s="378">
        <f t="shared" ca="1" si="1"/>
        <v>0</v>
      </c>
      <c r="L89" s="372"/>
    </row>
    <row r="90" spans="1:15" ht="38.25" outlineLevel="3" x14ac:dyDescent="0.25">
      <c r="A90" s="350" t="s">
        <v>82</v>
      </c>
      <c r="B90" s="350" t="s">
        <v>102</v>
      </c>
      <c r="C90" s="350" t="s">
        <v>76</v>
      </c>
      <c r="D90" s="350" t="s">
        <v>76</v>
      </c>
      <c r="E90" s="350" t="s">
        <v>83</v>
      </c>
      <c r="F90" s="351"/>
      <c r="G90" s="351"/>
      <c r="H90" s="378">
        <v>2012000</v>
      </c>
      <c r="I90" s="378">
        <v>2012000</v>
      </c>
      <c r="J90" s="378">
        <v>0</v>
      </c>
      <c r="K90" s="378">
        <f t="shared" ca="1" si="1"/>
        <v>0</v>
      </c>
      <c r="L90" s="372"/>
    </row>
    <row r="91" spans="1:15" outlineLevel="4" x14ac:dyDescent="0.25">
      <c r="A91" s="350" t="s">
        <v>84</v>
      </c>
      <c r="B91" s="350" t="s">
        <v>102</v>
      </c>
      <c r="C91" s="350" t="s">
        <v>96</v>
      </c>
      <c r="D91" s="350" t="s">
        <v>97</v>
      </c>
      <c r="E91" s="350" t="s">
        <v>83</v>
      </c>
      <c r="F91" s="351"/>
      <c r="G91" s="351"/>
      <c r="H91" s="379">
        <v>2012000</v>
      </c>
      <c r="I91" s="379">
        <v>2012000</v>
      </c>
      <c r="J91" s="379">
        <v>0</v>
      </c>
      <c r="K91" s="379">
        <f t="shared" ca="1" si="1"/>
        <v>0</v>
      </c>
      <c r="L91" s="372"/>
    </row>
    <row r="92" spans="1:15" outlineLevel="5" x14ac:dyDescent="0.25">
      <c r="A92" s="350" t="s">
        <v>87</v>
      </c>
      <c r="B92" s="350" t="s">
        <v>102</v>
      </c>
      <c r="C92" s="350" t="s">
        <v>96</v>
      </c>
      <c r="D92" s="350" t="s">
        <v>97</v>
      </c>
      <c r="E92" s="350" t="s">
        <v>83</v>
      </c>
      <c r="F92" s="351"/>
      <c r="G92" s="351"/>
      <c r="H92" s="379">
        <v>2012000</v>
      </c>
      <c r="I92" s="379">
        <v>2012000</v>
      </c>
      <c r="J92" s="379">
        <v>0</v>
      </c>
      <c r="K92" s="379">
        <f t="shared" ca="1" si="1"/>
        <v>0</v>
      </c>
      <c r="L92" s="380"/>
    </row>
    <row r="93" spans="1:15" ht="25.5" outlineLevel="2" x14ac:dyDescent="0.25">
      <c r="A93" s="350" t="s">
        <v>94</v>
      </c>
      <c r="B93" s="350" t="s">
        <v>103</v>
      </c>
      <c r="C93" s="350" t="s">
        <v>76</v>
      </c>
      <c r="D93" s="350" t="s">
        <v>76</v>
      </c>
      <c r="E93" s="350" t="s">
        <v>77</v>
      </c>
      <c r="F93" s="351"/>
      <c r="G93" s="351"/>
      <c r="H93" s="378">
        <v>99757420</v>
      </c>
      <c r="I93" s="378">
        <v>99757420</v>
      </c>
      <c r="J93" s="378">
        <v>24350830</v>
      </c>
      <c r="K93" s="378">
        <f t="shared" ca="1" si="1"/>
        <v>24.410043884454911</v>
      </c>
      <c r="L93" s="372"/>
    </row>
    <row r="94" spans="1:15" ht="38.25" outlineLevel="3" x14ac:dyDescent="0.25">
      <c r="A94" s="350" t="s">
        <v>82</v>
      </c>
      <c r="B94" s="350" t="s">
        <v>103</v>
      </c>
      <c r="C94" s="350" t="s">
        <v>76</v>
      </c>
      <c r="D94" s="350" t="s">
        <v>76</v>
      </c>
      <c r="E94" s="350" t="s">
        <v>83</v>
      </c>
      <c r="F94" s="351"/>
      <c r="G94" s="351"/>
      <c r="H94" s="378">
        <v>99757420</v>
      </c>
      <c r="I94" s="378">
        <v>99757420</v>
      </c>
      <c r="J94" s="378">
        <v>24350830</v>
      </c>
      <c r="K94" s="378">
        <f t="shared" ca="1" si="1"/>
        <v>24.410043884454911</v>
      </c>
      <c r="L94" s="372"/>
    </row>
    <row r="95" spans="1:15" outlineLevel="4" x14ac:dyDescent="0.25">
      <c r="A95" s="350" t="s">
        <v>84</v>
      </c>
      <c r="B95" s="350" t="s">
        <v>103</v>
      </c>
      <c r="C95" s="350" t="s">
        <v>96</v>
      </c>
      <c r="D95" s="350" t="s">
        <v>97</v>
      </c>
      <c r="E95" s="350" t="s">
        <v>83</v>
      </c>
      <c r="F95" s="351"/>
      <c r="G95" s="351"/>
      <c r="H95" s="379">
        <v>97757420</v>
      </c>
      <c r="I95" s="379">
        <v>97757420</v>
      </c>
      <c r="J95" s="379">
        <v>24350830</v>
      </c>
      <c r="K95" s="379">
        <f t="shared" ca="1" si="1"/>
        <v>24.909444214055569</v>
      </c>
      <c r="L95" s="372"/>
    </row>
    <row r="96" spans="1:15" outlineLevel="5" x14ac:dyDescent="0.25">
      <c r="A96" s="350" t="s">
        <v>87</v>
      </c>
      <c r="B96" s="350" t="s">
        <v>103</v>
      </c>
      <c r="C96" s="350" t="s">
        <v>96</v>
      </c>
      <c r="D96" s="350" t="s">
        <v>97</v>
      </c>
      <c r="E96" s="350" t="s">
        <v>83</v>
      </c>
      <c r="F96" s="351"/>
      <c r="G96" s="351"/>
      <c r="H96" s="379">
        <v>97757420</v>
      </c>
      <c r="I96" s="379">
        <v>97757420</v>
      </c>
      <c r="J96" s="379">
        <v>24350830</v>
      </c>
      <c r="K96" s="379">
        <f t="shared" ca="1" si="1"/>
        <v>24.909444214055569</v>
      </c>
      <c r="L96" s="380"/>
    </row>
    <row r="97" spans="1:16" outlineLevel="4" x14ac:dyDescent="0.25">
      <c r="A97" s="350" t="s">
        <v>84</v>
      </c>
      <c r="B97" s="350" t="s">
        <v>103</v>
      </c>
      <c r="C97" s="350" t="s">
        <v>96</v>
      </c>
      <c r="D97" s="350" t="s">
        <v>97</v>
      </c>
      <c r="E97" s="350" t="s">
        <v>83</v>
      </c>
      <c r="F97" s="351"/>
      <c r="G97" s="351"/>
      <c r="H97" s="379">
        <v>2000000</v>
      </c>
      <c r="I97" s="379">
        <v>2000000</v>
      </c>
      <c r="J97" s="379">
        <v>0</v>
      </c>
      <c r="K97" s="379">
        <f t="shared" ca="1" si="1"/>
        <v>0</v>
      </c>
      <c r="L97" s="372"/>
    </row>
    <row r="98" spans="1:16" outlineLevel="5" x14ac:dyDescent="0.25">
      <c r="A98" s="350" t="s">
        <v>87</v>
      </c>
      <c r="B98" s="350" t="s">
        <v>103</v>
      </c>
      <c r="C98" s="350" t="s">
        <v>96</v>
      </c>
      <c r="D98" s="350" t="s">
        <v>97</v>
      </c>
      <c r="E98" s="350" t="s">
        <v>83</v>
      </c>
      <c r="F98" s="351"/>
      <c r="G98" s="351"/>
      <c r="H98" s="379">
        <v>2000000</v>
      </c>
      <c r="I98" s="379">
        <v>2000000</v>
      </c>
      <c r="J98" s="379">
        <v>0</v>
      </c>
      <c r="K98" s="379">
        <f t="shared" ca="1" si="1"/>
        <v>0</v>
      </c>
      <c r="L98" s="380"/>
    </row>
    <row r="99" spans="1:16" ht="25.5" outlineLevel="2" x14ac:dyDescent="0.25">
      <c r="A99" s="350" t="s">
        <v>94</v>
      </c>
      <c r="B99" s="350" t="s">
        <v>104</v>
      </c>
      <c r="C99" s="350" t="s">
        <v>76</v>
      </c>
      <c r="D99" s="350" t="s">
        <v>76</v>
      </c>
      <c r="E99" s="350" t="s">
        <v>77</v>
      </c>
      <c r="F99" s="351"/>
      <c r="G99" s="351"/>
      <c r="H99" s="378">
        <v>898235070</v>
      </c>
      <c r="I99" s="378">
        <v>898235070</v>
      </c>
      <c r="J99" s="378">
        <v>235006105</v>
      </c>
      <c r="K99" s="378">
        <f t="shared" ca="1" si="1"/>
        <v>26.163096148094063</v>
      </c>
      <c r="L99" s="372"/>
    </row>
    <row r="100" spans="1:16" ht="38.25" outlineLevel="3" x14ac:dyDescent="0.25">
      <c r="A100" s="350" t="s">
        <v>82</v>
      </c>
      <c r="B100" s="350" t="s">
        <v>104</v>
      </c>
      <c r="C100" s="350" t="s">
        <v>76</v>
      </c>
      <c r="D100" s="350" t="s">
        <v>76</v>
      </c>
      <c r="E100" s="350" t="s">
        <v>83</v>
      </c>
      <c r="F100" s="351"/>
      <c r="G100" s="351"/>
      <c r="H100" s="378">
        <v>898235070</v>
      </c>
      <c r="I100" s="378">
        <v>898235070</v>
      </c>
      <c r="J100" s="378">
        <v>235006105</v>
      </c>
      <c r="K100" s="378">
        <f t="shared" ca="1" si="1"/>
        <v>26.163096148094063</v>
      </c>
      <c r="L100" s="372"/>
    </row>
    <row r="101" spans="1:16" outlineLevel="4" x14ac:dyDescent="0.25">
      <c r="A101" s="350" t="s">
        <v>84</v>
      </c>
      <c r="B101" s="350" t="s">
        <v>104</v>
      </c>
      <c r="C101" s="350" t="s">
        <v>96</v>
      </c>
      <c r="D101" s="350" t="s">
        <v>97</v>
      </c>
      <c r="E101" s="350" t="s">
        <v>83</v>
      </c>
      <c r="F101" s="351"/>
      <c r="G101" s="351"/>
      <c r="H101" s="379">
        <v>807880790</v>
      </c>
      <c r="I101" s="379">
        <v>807880790</v>
      </c>
      <c r="J101" s="379">
        <v>202013105</v>
      </c>
      <c r="K101" s="379">
        <f t="shared" ca="1" si="1"/>
        <v>25.005311117745478</v>
      </c>
      <c r="L101" s="372"/>
      <c r="O101" s="385">
        <f>J101</f>
        <v>202013105</v>
      </c>
      <c r="P101" s="386">
        <v>132890480</v>
      </c>
    </row>
    <row r="102" spans="1:16" outlineLevel="5" x14ac:dyDescent="0.25">
      <c r="A102" s="350" t="s">
        <v>87</v>
      </c>
      <c r="B102" s="350" t="s">
        <v>104</v>
      </c>
      <c r="C102" s="350" t="s">
        <v>96</v>
      </c>
      <c r="D102" s="350" t="s">
        <v>97</v>
      </c>
      <c r="E102" s="350" t="s">
        <v>83</v>
      </c>
      <c r="F102" s="351"/>
      <c r="G102" s="351"/>
      <c r="H102" s="379">
        <v>807880790</v>
      </c>
      <c r="I102" s="379">
        <v>807880790</v>
      </c>
      <c r="J102" s="379">
        <v>202013105</v>
      </c>
      <c r="K102" s="379">
        <f t="shared" ca="1" si="1"/>
        <v>25.005311117745478</v>
      </c>
      <c r="L102" s="380"/>
      <c r="O102" s="385">
        <f>J103</f>
        <v>32993000</v>
      </c>
      <c r="P102" s="386">
        <v>15383000</v>
      </c>
    </row>
    <row r="103" spans="1:16" outlineLevel="4" x14ac:dyDescent="0.25">
      <c r="A103" s="350" t="s">
        <v>84</v>
      </c>
      <c r="B103" s="350" t="s">
        <v>104</v>
      </c>
      <c r="C103" s="350" t="s">
        <v>96</v>
      </c>
      <c r="D103" s="350" t="s">
        <v>97</v>
      </c>
      <c r="E103" s="350" t="s">
        <v>83</v>
      </c>
      <c r="F103" s="351"/>
      <c r="G103" s="351"/>
      <c r="H103" s="379">
        <v>90354280</v>
      </c>
      <c r="I103" s="379">
        <v>90354280</v>
      </c>
      <c r="J103" s="379">
        <v>32993000</v>
      </c>
      <c r="K103" s="379">
        <f t="shared" ca="1" si="1"/>
        <v>36.515149033338538</v>
      </c>
      <c r="L103" s="372"/>
      <c r="O103" s="385">
        <f>J105</f>
        <v>5050000</v>
      </c>
      <c r="P103" s="386">
        <v>2100000</v>
      </c>
    </row>
    <row r="104" spans="1:16" outlineLevel="5" x14ac:dyDescent="0.25">
      <c r="A104" s="350" t="s">
        <v>87</v>
      </c>
      <c r="B104" s="350" t="s">
        <v>104</v>
      </c>
      <c r="C104" s="350" t="s">
        <v>96</v>
      </c>
      <c r="D104" s="350" t="s">
        <v>97</v>
      </c>
      <c r="E104" s="350" t="s">
        <v>83</v>
      </c>
      <c r="F104" s="351"/>
      <c r="G104" s="351"/>
      <c r="H104" s="379">
        <v>90354280</v>
      </c>
      <c r="I104" s="379">
        <v>90354280</v>
      </c>
      <c r="J104" s="379">
        <v>32993000</v>
      </c>
      <c r="K104" s="379">
        <f t="shared" ca="1" si="1"/>
        <v>36.515149033338538</v>
      </c>
      <c r="L104" s="380"/>
    </row>
    <row r="105" spans="1:16" outlineLevel="2" x14ac:dyDescent="0.25">
      <c r="A105" s="350" t="s">
        <v>99</v>
      </c>
      <c r="B105" s="350" t="s">
        <v>105</v>
      </c>
      <c r="C105" s="350" t="s">
        <v>76</v>
      </c>
      <c r="D105" s="350" t="s">
        <v>76</v>
      </c>
      <c r="E105" s="350" t="s">
        <v>77</v>
      </c>
      <c r="F105" s="351"/>
      <c r="G105" s="351"/>
      <c r="H105" s="378">
        <v>37482000</v>
      </c>
      <c r="I105" s="378">
        <v>37482000</v>
      </c>
      <c r="J105" s="378">
        <v>5050000</v>
      </c>
      <c r="K105" s="378">
        <f t="shared" ca="1" si="1"/>
        <v>13.473133770876689</v>
      </c>
      <c r="L105" s="372"/>
    </row>
    <row r="106" spans="1:16" ht="38.25" outlineLevel="3" x14ac:dyDescent="0.25">
      <c r="A106" s="350" t="s">
        <v>82</v>
      </c>
      <c r="B106" s="350" t="s">
        <v>105</v>
      </c>
      <c r="C106" s="350" t="s">
        <v>76</v>
      </c>
      <c r="D106" s="350" t="s">
        <v>76</v>
      </c>
      <c r="E106" s="350" t="s">
        <v>83</v>
      </c>
      <c r="F106" s="351"/>
      <c r="G106" s="351"/>
      <c r="H106" s="378">
        <v>37482000</v>
      </c>
      <c r="I106" s="378">
        <v>37482000</v>
      </c>
      <c r="J106" s="378">
        <v>5050000</v>
      </c>
      <c r="K106" s="378">
        <f t="shared" ca="1" si="1"/>
        <v>13.473133770876689</v>
      </c>
      <c r="L106" s="372"/>
    </row>
    <row r="107" spans="1:16" outlineLevel="4" x14ac:dyDescent="0.25">
      <c r="A107" s="350" t="s">
        <v>84</v>
      </c>
      <c r="B107" s="350" t="s">
        <v>105</v>
      </c>
      <c r="C107" s="350" t="s">
        <v>96</v>
      </c>
      <c r="D107" s="350" t="s">
        <v>97</v>
      </c>
      <c r="E107" s="350" t="s">
        <v>83</v>
      </c>
      <c r="F107" s="351"/>
      <c r="G107" s="351"/>
      <c r="H107" s="379">
        <v>37482000</v>
      </c>
      <c r="I107" s="379">
        <v>37482000</v>
      </c>
      <c r="J107" s="379">
        <v>5050000</v>
      </c>
      <c r="K107" s="379">
        <f t="shared" ca="1" si="1"/>
        <v>13.473133770876689</v>
      </c>
      <c r="L107" s="372"/>
    </row>
    <row r="108" spans="1:16" outlineLevel="5" x14ac:dyDescent="0.25">
      <c r="A108" s="350" t="s">
        <v>87</v>
      </c>
      <c r="B108" s="350" t="s">
        <v>105</v>
      </c>
      <c r="C108" s="350" t="s">
        <v>96</v>
      </c>
      <c r="D108" s="350" t="s">
        <v>97</v>
      </c>
      <c r="E108" s="350" t="s">
        <v>83</v>
      </c>
      <c r="F108" s="351"/>
      <c r="G108" s="351"/>
      <c r="H108" s="379">
        <v>37482000</v>
      </c>
      <c r="I108" s="379">
        <v>37482000</v>
      </c>
      <c r="J108" s="379">
        <v>5050000</v>
      </c>
      <c r="K108" s="379">
        <f t="shared" ca="1" si="1"/>
        <v>13.473133770876689</v>
      </c>
      <c r="L108" s="380"/>
    </row>
    <row r="109" spans="1:16" outlineLevel="2" x14ac:dyDescent="0.25">
      <c r="A109" s="350" t="s">
        <v>106</v>
      </c>
      <c r="B109" s="350" t="s">
        <v>107</v>
      </c>
      <c r="C109" s="350" t="s">
        <v>76</v>
      </c>
      <c r="D109" s="350" t="s">
        <v>76</v>
      </c>
      <c r="E109" s="350" t="s">
        <v>77</v>
      </c>
      <c r="F109" s="351"/>
      <c r="G109" s="351"/>
      <c r="H109" s="378">
        <v>9659800</v>
      </c>
      <c r="I109" s="378">
        <v>9659800</v>
      </c>
      <c r="J109" s="378">
        <v>965980</v>
      </c>
      <c r="K109" s="378">
        <f t="shared" ca="1" si="1"/>
        <v>10</v>
      </c>
      <c r="L109" s="372"/>
    </row>
    <row r="110" spans="1:16" ht="38.25" outlineLevel="3" x14ac:dyDescent="0.25">
      <c r="A110" s="350" t="s">
        <v>82</v>
      </c>
      <c r="B110" s="350" t="s">
        <v>107</v>
      </c>
      <c r="C110" s="350" t="s">
        <v>76</v>
      </c>
      <c r="D110" s="350" t="s">
        <v>76</v>
      </c>
      <c r="E110" s="350" t="s">
        <v>83</v>
      </c>
      <c r="F110" s="351"/>
      <c r="G110" s="351"/>
      <c r="H110" s="378">
        <v>9659800</v>
      </c>
      <c r="I110" s="378">
        <v>9659800</v>
      </c>
      <c r="J110" s="378">
        <v>965980</v>
      </c>
      <c r="K110" s="378">
        <f t="shared" ca="1" si="1"/>
        <v>10</v>
      </c>
      <c r="L110" s="372"/>
    </row>
    <row r="111" spans="1:16" outlineLevel="4" x14ac:dyDescent="0.25">
      <c r="A111" s="350" t="s">
        <v>84</v>
      </c>
      <c r="B111" s="350" t="s">
        <v>107</v>
      </c>
      <c r="C111" s="350" t="s">
        <v>96</v>
      </c>
      <c r="D111" s="350" t="s">
        <v>97</v>
      </c>
      <c r="E111" s="350" t="s">
        <v>83</v>
      </c>
      <c r="F111" s="351"/>
      <c r="G111" s="351"/>
      <c r="H111" s="379">
        <v>9659800</v>
      </c>
      <c r="I111" s="379">
        <v>9659800</v>
      </c>
      <c r="J111" s="379">
        <v>965980</v>
      </c>
      <c r="K111" s="379">
        <f t="shared" ca="1" si="1"/>
        <v>10</v>
      </c>
      <c r="L111" s="372"/>
    </row>
    <row r="112" spans="1:16" outlineLevel="5" x14ac:dyDescent="0.25">
      <c r="A112" s="350" t="s">
        <v>87</v>
      </c>
      <c r="B112" s="350" t="s">
        <v>107</v>
      </c>
      <c r="C112" s="350" t="s">
        <v>96</v>
      </c>
      <c r="D112" s="350" t="s">
        <v>97</v>
      </c>
      <c r="E112" s="350" t="s">
        <v>83</v>
      </c>
      <c r="F112" s="351"/>
      <c r="G112" s="351"/>
      <c r="H112" s="379">
        <v>9659800</v>
      </c>
      <c r="I112" s="379">
        <v>9659800</v>
      </c>
      <c r="J112" s="379">
        <v>965980</v>
      </c>
      <c r="K112" s="379">
        <f t="shared" ca="1" si="1"/>
        <v>10</v>
      </c>
      <c r="L112" s="380"/>
    </row>
    <row r="113" spans="1:12" ht="51" outlineLevel="2" x14ac:dyDescent="0.25">
      <c r="A113" s="350" t="s">
        <v>562</v>
      </c>
      <c r="B113" s="350" t="s">
        <v>110</v>
      </c>
      <c r="C113" s="350" t="s">
        <v>76</v>
      </c>
      <c r="D113" s="350" t="s">
        <v>76</v>
      </c>
      <c r="E113" s="350" t="s">
        <v>77</v>
      </c>
      <c r="F113" s="351"/>
      <c r="G113" s="351"/>
      <c r="H113" s="378">
        <v>23616842.109999999</v>
      </c>
      <c r="I113" s="378">
        <v>23616842.109999999</v>
      </c>
      <c r="J113" s="378">
        <v>23616842.109999999</v>
      </c>
      <c r="K113" s="378">
        <f t="shared" ca="1" si="1"/>
        <v>100</v>
      </c>
      <c r="L113" s="372"/>
    </row>
    <row r="114" spans="1:12" ht="38.25" outlineLevel="3" x14ac:dyDescent="0.25">
      <c r="A114" s="350" t="s">
        <v>82</v>
      </c>
      <c r="B114" s="350" t="s">
        <v>110</v>
      </c>
      <c r="C114" s="350" t="s">
        <v>76</v>
      </c>
      <c r="D114" s="350" t="s">
        <v>76</v>
      </c>
      <c r="E114" s="350" t="s">
        <v>83</v>
      </c>
      <c r="F114" s="351"/>
      <c r="G114" s="351"/>
      <c r="H114" s="378">
        <v>23616842.109999999</v>
      </c>
      <c r="I114" s="378">
        <v>23616842.109999999</v>
      </c>
      <c r="J114" s="378">
        <v>23616842.109999999</v>
      </c>
      <c r="K114" s="378">
        <f t="shared" ca="1" si="1"/>
        <v>100</v>
      </c>
      <c r="L114" s="372"/>
    </row>
    <row r="115" spans="1:12" ht="25.5" outlineLevel="4" x14ac:dyDescent="0.25">
      <c r="A115" s="350" t="s">
        <v>84</v>
      </c>
      <c r="B115" s="350" t="s">
        <v>110</v>
      </c>
      <c r="C115" s="350" t="s">
        <v>96</v>
      </c>
      <c r="D115" s="350" t="s">
        <v>97</v>
      </c>
      <c r="E115" s="350" t="s">
        <v>83</v>
      </c>
      <c r="F115" s="351"/>
      <c r="G115" s="350" t="s">
        <v>111</v>
      </c>
      <c r="H115" s="379">
        <v>1180842.1100000001</v>
      </c>
      <c r="I115" s="379">
        <v>1180842.1100000001</v>
      </c>
      <c r="J115" s="379">
        <v>1180842.1100000001</v>
      </c>
      <c r="K115" s="379">
        <f t="shared" ca="1" si="1"/>
        <v>100</v>
      </c>
      <c r="L115" s="372"/>
    </row>
    <row r="116" spans="1:12" ht="25.5" outlineLevel="5" x14ac:dyDescent="0.25">
      <c r="A116" s="350" t="s">
        <v>87</v>
      </c>
      <c r="B116" s="350" t="s">
        <v>110</v>
      </c>
      <c r="C116" s="350" t="s">
        <v>96</v>
      </c>
      <c r="D116" s="350" t="s">
        <v>97</v>
      </c>
      <c r="E116" s="350" t="s">
        <v>83</v>
      </c>
      <c r="F116" s="351"/>
      <c r="G116" s="350" t="s">
        <v>111</v>
      </c>
      <c r="H116" s="379">
        <v>1180842.1100000001</v>
      </c>
      <c r="I116" s="379">
        <v>0</v>
      </c>
      <c r="J116" s="379">
        <v>0</v>
      </c>
      <c r="K116" s="379" t="e">
        <f t="shared" ca="1" si="1"/>
        <v>#DIV/0!</v>
      </c>
      <c r="L116" s="380"/>
    </row>
    <row r="117" spans="1:12" ht="51" outlineLevel="5" x14ac:dyDescent="0.25">
      <c r="A117" s="350" t="s">
        <v>87</v>
      </c>
      <c r="B117" s="350" t="s">
        <v>110</v>
      </c>
      <c r="C117" s="350" t="s">
        <v>96</v>
      </c>
      <c r="D117" s="350" t="s">
        <v>97</v>
      </c>
      <c r="E117" s="350" t="s">
        <v>83</v>
      </c>
      <c r="F117" s="350" t="s">
        <v>563</v>
      </c>
      <c r="G117" s="350" t="s">
        <v>111</v>
      </c>
      <c r="H117" s="379">
        <v>0</v>
      </c>
      <c r="I117" s="379">
        <v>1180842.1100000001</v>
      </c>
      <c r="J117" s="379">
        <v>1180842.1100000001</v>
      </c>
      <c r="K117" s="379">
        <f t="shared" ca="1" si="1"/>
        <v>100</v>
      </c>
      <c r="L117" s="380"/>
    </row>
    <row r="118" spans="1:12" ht="25.5" outlineLevel="4" x14ac:dyDescent="0.25">
      <c r="A118" s="350" t="s">
        <v>84</v>
      </c>
      <c r="B118" s="350" t="s">
        <v>110</v>
      </c>
      <c r="C118" s="350" t="s">
        <v>96</v>
      </c>
      <c r="D118" s="350" t="s">
        <v>97</v>
      </c>
      <c r="E118" s="350" t="s">
        <v>83</v>
      </c>
      <c r="F118" s="351"/>
      <c r="G118" s="350" t="s">
        <v>112</v>
      </c>
      <c r="H118" s="379">
        <v>22436000</v>
      </c>
      <c r="I118" s="379">
        <v>22436000</v>
      </c>
      <c r="J118" s="379">
        <v>22436000</v>
      </c>
      <c r="K118" s="379">
        <f t="shared" ca="1" si="1"/>
        <v>100</v>
      </c>
      <c r="L118" s="372"/>
    </row>
    <row r="119" spans="1:12" ht="25.5" outlineLevel="5" x14ac:dyDescent="0.25">
      <c r="A119" s="350" t="s">
        <v>87</v>
      </c>
      <c r="B119" s="350" t="s">
        <v>110</v>
      </c>
      <c r="C119" s="350" t="s">
        <v>96</v>
      </c>
      <c r="D119" s="350" t="s">
        <v>97</v>
      </c>
      <c r="E119" s="350" t="s">
        <v>83</v>
      </c>
      <c r="F119" s="351"/>
      <c r="G119" s="350" t="s">
        <v>112</v>
      </c>
      <c r="H119" s="379">
        <v>22436000</v>
      </c>
      <c r="I119" s="379">
        <v>0</v>
      </c>
      <c r="J119" s="379">
        <v>0</v>
      </c>
      <c r="K119" s="379" t="e">
        <f t="shared" ca="1" si="1"/>
        <v>#DIV/0!</v>
      </c>
      <c r="L119" s="380"/>
    </row>
    <row r="120" spans="1:12" ht="51" outlineLevel="5" x14ac:dyDescent="0.25">
      <c r="A120" s="350" t="s">
        <v>87</v>
      </c>
      <c r="B120" s="350" t="s">
        <v>110</v>
      </c>
      <c r="C120" s="350" t="s">
        <v>96</v>
      </c>
      <c r="D120" s="350" t="s">
        <v>97</v>
      </c>
      <c r="E120" s="350" t="s">
        <v>83</v>
      </c>
      <c r="F120" s="350" t="s">
        <v>563</v>
      </c>
      <c r="G120" s="350" t="s">
        <v>112</v>
      </c>
      <c r="H120" s="379">
        <v>0</v>
      </c>
      <c r="I120" s="379">
        <v>22436000</v>
      </c>
      <c r="J120" s="379">
        <v>22436000</v>
      </c>
      <c r="K120" s="379">
        <f t="shared" ca="1" si="1"/>
        <v>100</v>
      </c>
      <c r="L120" s="380"/>
    </row>
    <row r="121" spans="1:12" ht="51" outlineLevel="2" x14ac:dyDescent="0.25">
      <c r="A121" s="350" t="s">
        <v>522</v>
      </c>
      <c r="B121" s="350" t="s">
        <v>113</v>
      </c>
      <c r="C121" s="350" t="s">
        <v>76</v>
      </c>
      <c r="D121" s="350" t="s">
        <v>76</v>
      </c>
      <c r="E121" s="350" t="s">
        <v>77</v>
      </c>
      <c r="F121" s="351"/>
      <c r="G121" s="351"/>
      <c r="H121" s="378">
        <v>23226631.579999998</v>
      </c>
      <c r="I121" s="378">
        <v>23226631.579999998</v>
      </c>
      <c r="J121" s="378">
        <v>12666000</v>
      </c>
      <c r="K121" s="378">
        <f t="shared" ca="1" si="1"/>
        <v>54.532229334995122</v>
      </c>
      <c r="L121" s="372"/>
    </row>
    <row r="122" spans="1:12" outlineLevel="3" x14ac:dyDescent="0.25">
      <c r="A122" s="350" t="s">
        <v>114</v>
      </c>
      <c r="B122" s="350" t="s">
        <v>113</v>
      </c>
      <c r="C122" s="350" t="s">
        <v>76</v>
      </c>
      <c r="D122" s="350" t="s">
        <v>76</v>
      </c>
      <c r="E122" s="350" t="s">
        <v>115</v>
      </c>
      <c r="F122" s="351"/>
      <c r="G122" s="351"/>
      <c r="H122" s="378">
        <v>23226631.579999998</v>
      </c>
      <c r="I122" s="378">
        <v>23226631.579999998</v>
      </c>
      <c r="J122" s="378">
        <v>12666000</v>
      </c>
      <c r="K122" s="378">
        <f t="shared" ca="1" si="1"/>
        <v>54.532229334995122</v>
      </c>
      <c r="L122" s="372"/>
    </row>
    <row r="123" spans="1:12" ht="25.5" outlineLevel="4" x14ac:dyDescent="0.25">
      <c r="A123" s="350" t="s">
        <v>84</v>
      </c>
      <c r="B123" s="350" t="s">
        <v>113</v>
      </c>
      <c r="C123" s="350" t="s">
        <v>96</v>
      </c>
      <c r="D123" s="350" t="s">
        <v>97</v>
      </c>
      <c r="E123" s="350" t="s">
        <v>115</v>
      </c>
      <c r="F123" s="351"/>
      <c r="G123" s="350" t="s">
        <v>111</v>
      </c>
      <c r="H123" s="379">
        <v>1161331.58</v>
      </c>
      <c r="I123" s="379">
        <v>1161331.58</v>
      </c>
      <c r="J123" s="379">
        <v>633300</v>
      </c>
      <c r="K123" s="379">
        <f t="shared" ca="1" si="1"/>
        <v>54.532229288038472</v>
      </c>
      <c r="L123" s="372"/>
    </row>
    <row r="124" spans="1:12" ht="25.5" outlineLevel="5" x14ac:dyDescent="0.25">
      <c r="A124" s="350" t="s">
        <v>87</v>
      </c>
      <c r="B124" s="350" t="s">
        <v>113</v>
      </c>
      <c r="C124" s="350" t="s">
        <v>96</v>
      </c>
      <c r="D124" s="350" t="s">
        <v>97</v>
      </c>
      <c r="E124" s="350" t="s">
        <v>115</v>
      </c>
      <c r="F124" s="351"/>
      <c r="G124" s="350" t="s">
        <v>111</v>
      </c>
      <c r="H124" s="379">
        <v>1161331.58</v>
      </c>
      <c r="I124" s="379">
        <v>0</v>
      </c>
      <c r="J124" s="379">
        <v>0</v>
      </c>
      <c r="K124" s="379" t="e">
        <f t="shared" ca="1" si="1"/>
        <v>#DIV/0!</v>
      </c>
      <c r="L124" s="380"/>
    </row>
    <row r="125" spans="1:12" ht="51" outlineLevel="5" x14ac:dyDescent="0.25">
      <c r="A125" s="350" t="s">
        <v>87</v>
      </c>
      <c r="B125" s="350" t="s">
        <v>113</v>
      </c>
      <c r="C125" s="350" t="s">
        <v>96</v>
      </c>
      <c r="D125" s="350" t="s">
        <v>97</v>
      </c>
      <c r="E125" s="350" t="s">
        <v>115</v>
      </c>
      <c r="F125" s="350" t="s">
        <v>564</v>
      </c>
      <c r="G125" s="350" t="s">
        <v>111</v>
      </c>
      <c r="H125" s="379">
        <v>0</v>
      </c>
      <c r="I125" s="379">
        <v>1161331.58</v>
      </c>
      <c r="J125" s="379">
        <v>633300</v>
      </c>
      <c r="K125" s="379">
        <f t="shared" ca="1" si="1"/>
        <v>54.532229288038472</v>
      </c>
      <c r="L125" s="380"/>
    </row>
    <row r="126" spans="1:12" ht="25.5" outlineLevel="4" x14ac:dyDescent="0.25">
      <c r="A126" s="350" t="s">
        <v>84</v>
      </c>
      <c r="B126" s="350" t="s">
        <v>113</v>
      </c>
      <c r="C126" s="350" t="s">
        <v>96</v>
      </c>
      <c r="D126" s="350" t="s">
        <v>97</v>
      </c>
      <c r="E126" s="350" t="s">
        <v>115</v>
      </c>
      <c r="F126" s="351"/>
      <c r="G126" s="350" t="s">
        <v>112</v>
      </c>
      <c r="H126" s="379">
        <v>22065300</v>
      </c>
      <c r="I126" s="379">
        <v>22065300</v>
      </c>
      <c r="J126" s="379">
        <v>12032700</v>
      </c>
      <c r="K126" s="379">
        <f t="shared" ca="1" si="1"/>
        <v>54.532229337466518</v>
      </c>
      <c r="L126" s="372"/>
    </row>
    <row r="127" spans="1:12" ht="25.5" outlineLevel="5" x14ac:dyDescent="0.25">
      <c r="A127" s="350" t="s">
        <v>87</v>
      </c>
      <c r="B127" s="350" t="s">
        <v>113</v>
      </c>
      <c r="C127" s="350" t="s">
        <v>96</v>
      </c>
      <c r="D127" s="350" t="s">
        <v>97</v>
      </c>
      <c r="E127" s="350" t="s">
        <v>115</v>
      </c>
      <c r="F127" s="351"/>
      <c r="G127" s="350" t="s">
        <v>112</v>
      </c>
      <c r="H127" s="379">
        <v>22065300</v>
      </c>
      <c r="I127" s="379">
        <v>0</v>
      </c>
      <c r="J127" s="379">
        <v>0</v>
      </c>
      <c r="K127" s="379" t="e">
        <f t="shared" ca="1" si="1"/>
        <v>#DIV/0!</v>
      </c>
      <c r="L127" s="380"/>
    </row>
    <row r="128" spans="1:12" ht="51" outlineLevel="5" x14ac:dyDescent="0.25">
      <c r="A128" s="350" t="s">
        <v>87</v>
      </c>
      <c r="B128" s="350" t="s">
        <v>113</v>
      </c>
      <c r="C128" s="350" t="s">
        <v>96</v>
      </c>
      <c r="D128" s="350" t="s">
        <v>97</v>
      </c>
      <c r="E128" s="350" t="s">
        <v>115</v>
      </c>
      <c r="F128" s="350" t="s">
        <v>564</v>
      </c>
      <c r="G128" s="350" t="s">
        <v>112</v>
      </c>
      <c r="H128" s="379">
        <v>0</v>
      </c>
      <c r="I128" s="379">
        <v>22065300</v>
      </c>
      <c r="J128" s="379">
        <v>12032700</v>
      </c>
      <c r="K128" s="379">
        <f t="shared" ca="1" si="1"/>
        <v>54.532229337466518</v>
      </c>
      <c r="L128" s="380"/>
    </row>
    <row r="129" spans="1:12" ht="25.5" outlineLevel="2" x14ac:dyDescent="0.25">
      <c r="A129" s="350" t="s">
        <v>523</v>
      </c>
      <c r="B129" s="350" t="s">
        <v>116</v>
      </c>
      <c r="C129" s="350" t="s">
        <v>76</v>
      </c>
      <c r="D129" s="350" t="s">
        <v>76</v>
      </c>
      <c r="E129" s="350" t="s">
        <v>77</v>
      </c>
      <c r="F129" s="351"/>
      <c r="G129" s="351"/>
      <c r="H129" s="378">
        <v>13000000</v>
      </c>
      <c r="I129" s="378">
        <v>13000000</v>
      </c>
      <c r="J129" s="378">
        <v>13000000</v>
      </c>
      <c r="K129" s="378">
        <f t="shared" ca="1" si="1"/>
        <v>100</v>
      </c>
      <c r="L129" s="372"/>
    </row>
    <row r="130" spans="1:12" ht="38.25" outlineLevel="3" x14ac:dyDescent="0.25">
      <c r="A130" s="350" t="s">
        <v>82</v>
      </c>
      <c r="B130" s="350" t="s">
        <v>116</v>
      </c>
      <c r="C130" s="350" t="s">
        <v>76</v>
      </c>
      <c r="D130" s="350" t="s">
        <v>76</v>
      </c>
      <c r="E130" s="350" t="s">
        <v>83</v>
      </c>
      <c r="F130" s="351"/>
      <c r="G130" s="351"/>
      <c r="H130" s="378">
        <v>13000000</v>
      </c>
      <c r="I130" s="378">
        <v>13000000</v>
      </c>
      <c r="J130" s="378">
        <v>13000000</v>
      </c>
      <c r="K130" s="378">
        <f t="shared" ca="1" si="1"/>
        <v>100</v>
      </c>
      <c r="L130" s="372"/>
    </row>
    <row r="131" spans="1:12" ht="25.5" outlineLevel="4" x14ac:dyDescent="0.25">
      <c r="A131" s="350" t="s">
        <v>84</v>
      </c>
      <c r="B131" s="350" t="s">
        <v>116</v>
      </c>
      <c r="C131" s="350" t="s">
        <v>96</v>
      </c>
      <c r="D131" s="350" t="s">
        <v>97</v>
      </c>
      <c r="E131" s="350" t="s">
        <v>83</v>
      </c>
      <c r="F131" s="351"/>
      <c r="G131" s="350" t="s">
        <v>111</v>
      </c>
      <c r="H131" s="379">
        <v>650000</v>
      </c>
      <c r="I131" s="379">
        <v>650000</v>
      </c>
      <c r="J131" s="379">
        <v>650000</v>
      </c>
      <c r="K131" s="379">
        <f t="shared" ca="1" si="1"/>
        <v>100</v>
      </c>
      <c r="L131" s="372"/>
    </row>
    <row r="132" spans="1:12" ht="25.5" outlineLevel="5" x14ac:dyDescent="0.25">
      <c r="A132" s="350" t="s">
        <v>87</v>
      </c>
      <c r="B132" s="350" t="s">
        <v>116</v>
      </c>
      <c r="C132" s="350" t="s">
        <v>96</v>
      </c>
      <c r="D132" s="350" t="s">
        <v>97</v>
      </c>
      <c r="E132" s="350" t="s">
        <v>83</v>
      </c>
      <c r="F132" s="351"/>
      <c r="G132" s="350" t="s">
        <v>111</v>
      </c>
      <c r="H132" s="379">
        <v>650000</v>
      </c>
      <c r="I132" s="379">
        <v>0</v>
      </c>
      <c r="J132" s="379">
        <v>0</v>
      </c>
      <c r="K132" s="379" t="e">
        <f t="shared" ca="1" si="1"/>
        <v>#DIV/0!</v>
      </c>
      <c r="L132" s="380"/>
    </row>
    <row r="133" spans="1:12" ht="51" outlineLevel="5" x14ac:dyDescent="0.25">
      <c r="A133" s="350" t="s">
        <v>87</v>
      </c>
      <c r="B133" s="350" t="s">
        <v>116</v>
      </c>
      <c r="C133" s="350" t="s">
        <v>96</v>
      </c>
      <c r="D133" s="350" t="s">
        <v>97</v>
      </c>
      <c r="E133" s="350" t="s">
        <v>83</v>
      </c>
      <c r="F133" s="350" t="s">
        <v>565</v>
      </c>
      <c r="G133" s="350" t="s">
        <v>111</v>
      </c>
      <c r="H133" s="379">
        <v>0</v>
      </c>
      <c r="I133" s="379">
        <v>650000</v>
      </c>
      <c r="J133" s="379">
        <v>650000</v>
      </c>
      <c r="K133" s="379">
        <f t="shared" ca="1" si="1"/>
        <v>100</v>
      </c>
      <c r="L133" s="380"/>
    </row>
    <row r="134" spans="1:12" ht="25.5" outlineLevel="4" x14ac:dyDescent="0.25">
      <c r="A134" s="350" t="s">
        <v>84</v>
      </c>
      <c r="B134" s="350" t="s">
        <v>116</v>
      </c>
      <c r="C134" s="350" t="s">
        <v>96</v>
      </c>
      <c r="D134" s="350" t="s">
        <v>97</v>
      </c>
      <c r="E134" s="350" t="s">
        <v>83</v>
      </c>
      <c r="F134" s="351"/>
      <c r="G134" s="350" t="s">
        <v>112</v>
      </c>
      <c r="H134" s="379">
        <v>12350000</v>
      </c>
      <c r="I134" s="379">
        <v>12350000</v>
      </c>
      <c r="J134" s="379">
        <v>12350000</v>
      </c>
      <c r="K134" s="379">
        <f t="shared" ca="1" si="1"/>
        <v>100</v>
      </c>
      <c r="L134" s="372"/>
    </row>
    <row r="135" spans="1:12" ht="25.5" outlineLevel="5" x14ac:dyDescent="0.25">
      <c r="A135" s="350" t="s">
        <v>87</v>
      </c>
      <c r="B135" s="350" t="s">
        <v>116</v>
      </c>
      <c r="C135" s="350" t="s">
        <v>96</v>
      </c>
      <c r="D135" s="350" t="s">
        <v>97</v>
      </c>
      <c r="E135" s="350" t="s">
        <v>83</v>
      </c>
      <c r="F135" s="351"/>
      <c r="G135" s="350" t="s">
        <v>112</v>
      </c>
      <c r="H135" s="379">
        <v>12350000</v>
      </c>
      <c r="I135" s="379">
        <v>0</v>
      </c>
      <c r="J135" s="379">
        <v>0</v>
      </c>
      <c r="K135" s="379" t="e">
        <f t="shared" ca="1" si="1"/>
        <v>#DIV/0!</v>
      </c>
      <c r="L135" s="380"/>
    </row>
    <row r="136" spans="1:12" ht="51" outlineLevel="5" x14ac:dyDescent="0.25">
      <c r="A136" s="350" t="s">
        <v>87</v>
      </c>
      <c r="B136" s="350" t="s">
        <v>116</v>
      </c>
      <c r="C136" s="350" t="s">
        <v>96</v>
      </c>
      <c r="D136" s="350" t="s">
        <v>97</v>
      </c>
      <c r="E136" s="350" t="s">
        <v>83</v>
      </c>
      <c r="F136" s="350" t="s">
        <v>565</v>
      </c>
      <c r="G136" s="350" t="s">
        <v>112</v>
      </c>
      <c r="H136" s="379">
        <v>0</v>
      </c>
      <c r="I136" s="379">
        <v>12350000</v>
      </c>
      <c r="J136" s="379">
        <v>12350000</v>
      </c>
      <c r="K136" s="379">
        <f t="shared" ca="1" si="1"/>
        <v>100</v>
      </c>
      <c r="L136" s="380"/>
    </row>
    <row r="137" spans="1:12" ht="25.5" outlineLevel="2" x14ac:dyDescent="0.25">
      <c r="A137" s="350" t="s">
        <v>524</v>
      </c>
      <c r="B137" s="350" t="s">
        <v>117</v>
      </c>
      <c r="C137" s="350" t="s">
        <v>76</v>
      </c>
      <c r="D137" s="350" t="s">
        <v>76</v>
      </c>
      <c r="E137" s="350" t="s">
        <v>77</v>
      </c>
      <c r="F137" s="351"/>
      <c r="G137" s="351"/>
      <c r="H137" s="378">
        <v>3157894.74</v>
      </c>
      <c r="I137" s="378">
        <v>3157894.74</v>
      </c>
      <c r="J137" s="378">
        <v>3157894.74</v>
      </c>
      <c r="K137" s="378">
        <f t="shared" ref="K137:K200" ca="1" si="2">INDIRECT("R[0]C[-1]", FALSE)/INDIRECT("R[0]C[-2]", FALSE)*100</f>
        <v>100</v>
      </c>
      <c r="L137" s="372"/>
    </row>
    <row r="138" spans="1:12" outlineLevel="3" x14ac:dyDescent="0.25">
      <c r="A138" s="350" t="s">
        <v>114</v>
      </c>
      <c r="B138" s="350" t="s">
        <v>117</v>
      </c>
      <c r="C138" s="350" t="s">
        <v>76</v>
      </c>
      <c r="D138" s="350" t="s">
        <v>76</v>
      </c>
      <c r="E138" s="350" t="s">
        <v>115</v>
      </c>
      <c r="F138" s="351"/>
      <c r="G138" s="351"/>
      <c r="H138" s="378">
        <v>3157894.74</v>
      </c>
      <c r="I138" s="378">
        <v>3157894.74</v>
      </c>
      <c r="J138" s="378">
        <v>3157894.74</v>
      </c>
      <c r="K138" s="378">
        <f t="shared" ca="1" si="2"/>
        <v>100</v>
      </c>
      <c r="L138" s="372"/>
    </row>
    <row r="139" spans="1:12" ht="25.5" outlineLevel="4" x14ac:dyDescent="0.25">
      <c r="A139" s="350" t="s">
        <v>84</v>
      </c>
      <c r="B139" s="350" t="s">
        <v>117</v>
      </c>
      <c r="C139" s="350" t="s">
        <v>96</v>
      </c>
      <c r="D139" s="350" t="s">
        <v>97</v>
      </c>
      <c r="E139" s="350" t="s">
        <v>115</v>
      </c>
      <c r="F139" s="351"/>
      <c r="G139" s="350" t="s">
        <v>111</v>
      </c>
      <c r="H139" s="379">
        <v>157894.74</v>
      </c>
      <c r="I139" s="379">
        <v>157894.74</v>
      </c>
      <c r="J139" s="379">
        <v>157894.74</v>
      </c>
      <c r="K139" s="379">
        <f t="shared" ca="1" si="2"/>
        <v>100</v>
      </c>
      <c r="L139" s="372"/>
    </row>
    <row r="140" spans="1:12" ht="25.5" outlineLevel="5" x14ac:dyDescent="0.25">
      <c r="A140" s="350" t="s">
        <v>87</v>
      </c>
      <c r="B140" s="350" t="s">
        <v>117</v>
      </c>
      <c r="C140" s="350" t="s">
        <v>96</v>
      </c>
      <c r="D140" s="350" t="s">
        <v>97</v>
      </c>
      <c r="E140" s="350" t="s">
        <v>115</v>
      </c>
      <c r="F140" s="351"/>
      <c r="G140" s="350" t="s">
        <v>111</v>
      </c>
      <c r="H140" s="379">
        <v>157894.74</v>
      </c>
      <c r="I140" s="379">
        <v>0</v>
      </c>
      <c r="J140" s="379">
        <v>0</v>
      </c>
      <c r="K140" s="379" t="e">
        <f t="shared" ca="1" si="2"/>
        <v>#DIV/0!</v>
      </c>
      <c r="L140" s="380"/>
    </row>
    <row r="141" spans="1:12" ht="51" outlineLevel="5" x14ac:dyDescent="0.25">
      <c r="A141" s="350" t="s">
        <v>87</v>
      </c>
      <c r="B141" s="350" t="s">
        <v>117</v>
      </c>
      <c r="C141" s="350" t="s">
        <v>96</v>
      </c>
      <c r="D141" s="350" t="s">
        <v>97</v>
      </c>
      <c r="E141" s="350" t="s">
        <v>115</v>
      </c>
      <c r="F141" s="350" t="s">
        <v>566</v>
      </c>
      <c r="G141" s="350" t="s">
        <v>111</v>
      </c>
      <c r="H141" s="379">
        <v>0</v>
      </c>
      <c r="I141" s="379">
        <v>157894.74</v>
      </c>
      <c r="J141" s="379">
        <v>157894.74</v>
      </c>
      <c r="K141" s="379">
        <f t="shared" ca="1" si="2"/>
        <v>100</v>
      </c>
      <c r="L141" s="380"/>
    </row>
    <row r="142" spans="1:12" ht="25.5" outlineLevel="4" x14ac:dyDescent="0.25">
      <c r="A142" s="350" t="s">
        <v>84</v>
      </c>
      <c r="B142" s="350" t="s">
        <v>117</v>
      </c>
      <c r="C142" s="350" t="s">
        <v>96</v>
      </c>
      <c r="D142" s="350" t="s">
        <v>97</v>
      </c>
      <c r="E142" s="350" t="s">
        <v>115</v>
      </c>
      <c r="F142" s="351"/>
      <c r="G142" s="350" t="s">
        <v>112</v>
      </c>
      <c r="H142" s="379">
        <v>3000000</v>
      </c>
      <c r="I142" s="379">
        <v>3000000</v>
      </c>
      <c r="J142" s="379">
        <v>3000000</v>
      </c>
      <c r="K142" s="379">
        <f t="shared" ca="1" si="2"/>
        <v>100</v>
      </c>
      <c r="L142" s="372"/>
    </row>
    <row r="143" spans="1:12" ht="25.5" outlineLevel="5" x14ac:dyDescent="0.25">
      <c r="A143" s="350" t="s">
        <v>87</v>
      </c>
      <c r="B143" s="350" t="s">
        <v>117</v>
      </c>
      <c r="C143" s="350" t="s">
        <v>96</v>
      </c>
      <c r="D143" s="350" t="s">
        <v>97</v>
      </c>
      <c r="E143" s="350" t="s">
        <v>115</v>
      </c>
      <c r="F143" s="351"/>
      <c r="G143" s="350" t="s">
        <v>112</v>
      </c>
      <c r="H143" s="379">
        <v>3000000</v>
      </c>
      <c r="I143" s="379">
        <v>0</v>
      </c>
      <c r="J143" s="379">
        <v>0</v>
      </c>
      <c r="K143" s="379" t="e">
        <f t="shared" ca="1" si="2"/>
        <v>#DIV/0!</v>
      </c>
      <c r="L143" s="380"/>
    </row>
    <row r="144" spans="1:12" ht="51" outlineLevel="5" x14ac:dyDescent="0.25">
      <c r="A144" s="350" t="s">
        <v>87</v>
      </c>
      <c r="B144" s="350" t="s">
        <v>117</v>
      </c>
      <c r="C144" s="350" t="s">
        <v>96</v>
      </c>
      <c r="D144" s="350" t="s">
        <v>97</v>
      </c>
      <c r="E144" s="350" t="s">
        <v>115</v>
      </c>
      <c r="F144" s="350" t="s">
        <v>566</v>
      </c>
      <c r="G144" s="350" t="s">
        <v>112</v>
      </c>
      <c r="H144" s="379">
        <v>0</v>
      </c>
      <c r="I144" s="379">
        <v>3000000</v>
      </c>
      <c r="J144" s="379">
        <v>3000000</v>
      </c>
      <c r="K144" s="379">
        <f t="shared" ca="1" si="2"/>
        <v>100</v>
      </c>
      <c r="L144" s="380"/>
    </row>
    <row r="145" spans="1:12" ht="38.25" outlineLevel="2" x14ac:dyDescent="0.25">
      <c r="A145" s="350" t="s">
        <v>525</v>
      </c>
      <c r="B145" s="350" t="s">
        <v>118</v>
      </c>
      <c r="C145" s="350" t="s">
        <v>76</v>
      </c>
      <c r="D145" s="350" t="s">
        <v>76</v>
      </c>
      <c r="E145" s="350" t="s">
        <v>77</v>
      </c>
      <c r="F145" s="351"/>
      <c r="G145" s="351"/>
      <c r="H145" s="378">
        <v>1421052.63</v>
      </c>
      <c r="I145" s="378">
        <v>1421052.63</v>
      </c>
      <c r="J145" s="378">
        <v>1421052.63</v>
      </c>
      <c r="K145" s="378">
        <f t="shared" ca="1" si="2"/>
        <v>100</v>
      </c>
      <c r="L145" s="372"/>
    </row>
    <row r="146" spans="1:12" outlineLevel="3" x14ac:dyDescent="0.25">
      <c r="A146" s="350" t="s">
        <v>114</v>
      </c>
      <c r="B146" s="350" t="s">
        <v>118</v>
      </c>
      <c r="C146" s="350" t="s">
        <v>76</v>
      </c>
      <c r="D146" s="350" t="s">
        <v>76</v>
      </c>
      <c r="E146" s="350" t="s">
        <v>115</v>
      </c>
      <c r="F146" s="351"/>
      <c r="G146" s="351"/>
      <c r="H146" s="378">
        <v>1421052.63</v>
      </c>
      <c r="I146" s="378">
        <v>1421052.63</v>
      </c>
      <c r="J146" s="378">
        <v>1421052.63</v>
      </c>
      <c r="K146" s="378">
        <f t="shared" ca="1" si="2"/>
        <v>100</v>
      </c>
      <c r="L146" s="372"/>
    </row>
    <row r="147" spans="1:12" ht="25.5" outlineLevel="4" x14ac:dyDescent="0.25">
      <c r="A147" s="350" t="s">
        <v>84</v>
      </c>
      <c r="B147" s="350" t="s">
        <v>118</v>
      </c>
      <c r="C147" s="350" t="s">
        <v>96</v>
      </c>
      <c r="D147" s="350" t="s">
        <v>97</v>
      </c>
      <c r="E147" s="350" t="s">
        <v>115</v>
      </c>
      <c r="F147" s="351"/>
      <c r="G147" s="350" t="s">
        <v>111</v>
      </c>
      <c r="H147" s="379">
        <v>71052.63</v>
      </c>
      <c r="I147" s="379">
        <v>71052.63</v>
      </c>
      <c r="J147" s="379">
        <v>71052.63</v>
      </c>
      <c r="K147" s="379">
        <f t="shared" ca="1" si="2"/>
        <v>100</v>
      </c>
      <c r="L147" s="372"/>
    </row>
    <row r="148" spans="1:12" ht="25.5" outlineLevel="5" x14ac:dyDescent="0.25">
      <c r="A148" s="350" t="s">
        <v>87</v>
      </c>
      <c r="B148" s="350" t="s">
        <v>118</v>
      </c>
      <c r="C148" s="350" t="s">
        <v>96</v>
      </c>
      <c r="D148" s="350" t="s">
        <v>97</v>
      </c>
      <c r="E148" s="350" t="s">
        <v>115</v>
      </c>
      <c r="F148" s="351"/>
      <c r="G148" s="350" t="s">
        <v>111</v>
      </c>
      <c r="H148" s="379">
        <v>71052.63</v>
      </c>
      <c r="I148" s="379">
        <v>0</v>
      </c>
      <c r="J148" s="379">
        <v>0</v>
      </c>
      <c r="K148" s="379" t="e">
        <f t="shared" ca="1" si="2"/>
        <v>#DIV/0!</v>
      </c>
      <c r="L148" s="380"/>
    </row>
    <row r="149" spans="1:12" ht="51" outlineLevel="5" x14ac:dyDescent="0.25">
      <c r="A149" s="350" t="s">
        <v>87</v>
      </c>
      <c r="B149" s="350" t="s">
        <v>118</v>
      </c>
      <c r="C149" s="350" t="s">
        <v>96</v>
      </c>
      <c r="D149" s="350" t="s">
        <v>97</v>
      </c>
      <c r="E149" s="350" t="s">
        <v>115</v>
      </c>
      <c r="F149" s="350" t="s">
        <v>567</v>
      </c>
      <c r="G149" s="350" t="s">
        <v>111</v>
      </c>
      <c r="H149" s="379">
        <v>0</v>
      </c>
      <c r="I149" s="379">
        <v>71052.63</v>
      </c>
      <c r="J149" s="379">
        <v>71052.63</v>
      </c>
      <c r="K149" s="379">
        <f t="shared" ca="1" si="2"/>
        <v>100</v>
      </c>
      <c r="L149" s="380"/>
    </row>
    <row r="150" spans="1:12" ht="25.5" outlineLevel="4" x14ac:dyDescent="0.25">
      <c r="A150" s="350" t="s">
        <v>84</v>
      </c>
      <c r="B150" s="350" t="s">
        <v>118</v>
      </c>
      <c r="C150" s="350" t="s">
        <v>96</v>
      </c>
      <c r="D150" s="350" t="s">
        <v>97</v>
      </c>
      <c r="E150" s="350" t="s">
        <v>115</v>
      </c>
      <c r="F150" s="351"/>
      <c r="G150" s="350" t="s">
        <v>112</v>
      </c>
      <c r="H150" s="379">
        <v>1350000</v>
      </c>
      <c r="I150" s="379">
        <v>1350000</v>
      </c>
      <c r="J150" s="379">
        <v>1350000</v>
      </c>
      <c r="K150" s="379">
        <f t="shared" ca="1" si="2"/>
        <v>100</v>
      </c>
      <c r="L150" s="372"/>
    </row>
    <row r="151" spans="1:12" ht="25.5" outlineLevel="5" x14ac:dyDescent="0.25">
      <c r="A151" s="350" t="s">
        <v>87</v>
      </c>
      <c r="B151" s="350" t="s">
        <v>118</v>
      </c>
      <c r="C151" s="350" t="s">
        <v>96</v>
      </c>
      <c r="D151" s="350" t="s">
        <v>97</v>
      </c>
      <c r="E151" s="350" t="s">
        <v>115</v>
      </c>
      <c r="F151" s="351"/>
      <c r="G151" s="350" t="s">
        <v>112</v>
      </c>
      <c r="H151" s="379">
        <v>1350000</v>
      </c>
      <c r="I151" s="379">
        <v>0</v>
      </c>
      <c r="J151" s="379">
        <v>0</v>
      </c>
      <c r="K151" s="379" t="e">
        <f t="shared" ca="1" si="2"/>
        <v>#DIV/0!</v>
      </c>
      <c r="L151" s="380"/>
    </row>
    <row r="152" spans="1:12" ht="51" outlineLevel="5" x14ac:dyDescent="0.25">
      <c r="A152" s="350" t="s">
        <v>87</v>
      </c>
      <c r="B152" s="350" t="s">
        <v>118</v>
      </c>
      <c r="C152" s="350" t="s">
        <v>96</v>
      </c>
      <c r="D152" s="350" t="s">
        <v>97</v>
      </c>
      <c r="E152" s="350" t="s">
        <v>115</v>
      </c>
      <c r="F152" s="350" t="s">
        <v>567</v>
      </c>
      <c r="G152" s="350" t="s">
        <v>112</v>
      </c>
      <c r="H152" s="379">
        <v>0</v>
      </c>
      <c r="I152" s="379">
        <v>1350000</v>
      </c>
      <c r="J152" s="379">
        <v>1350000</v>
      </c>
      <c r="K152" s="379">
        <f t="shared" ca="1" si="2"/>
        <v>100</v>
      </c>
      <c r="L152" s="380"/>
    </row>
    <row r="153" spans="1:12" ht="89.25" outlineLevel="2" x14ac:dyDescent="0.25">
      <c r="A153" s="350" t="s">
        <v>568</v>
      </c>
      <c r="B153" s="350" t="s">
        <v>119</v>
      </c>
      <c r="C153" s="350" t="s">
        <v>76</v>
      </c>
      <c r="D153" s="350" t="s">
        <v>76</v>
      </c>
      <c r="E153" s="350" t="s">
        <v>77</v>
      </c>
      <c r="F153" s="351"/>
      <c r="G153" s="351"/>
      <c r="H153" s="378">
        <v>7099368.4199999999</v>
      </c>
      <c r="I153" s="378">
        <v>7099368.4199999999</v>
      </c>
      <c r="J153" s="378">
        <v>7099368.4199999999</v>
      </c>
      <c r="K153" s="378">
        <f t="shared" ca="1" si="2"/>
        <v>100</v>
      </c>
      <c r="L153" s="372"/>
    </row>
    <row r="154" spans="1:12" outlineLevel="3" x14ac:dyDescent="0.25">
      <c r="A154" s="350" t="s">
        <v>114</v>
      </c>
      <c r="B154" s="350" t="s">
        <v>119</v>
      </c>
      <c r="C154" s="350" t="s">
        <v>76</v>
      </c>
      <c r="D154" s="350" t="s">
        <v>76</v>
      </c>
      <c r="E154" s="350" t="s">
        <v>115</v>
      </c>
      <c r="F154" s="351"/>
      <c r="G154" s="351"/>
      <c r="H154" s="378">
        <v>4994105.26</v>
      </c>
      <c r="I154" s="378">
        <v>4994105.26</v>
      </c>
      <c r="J154" s="378">
        <v>4994105.26</v>
      </c>
      <c r="K154" s="378">
        <f t="shared" ca="1" si="2"/>
        <v>100</v>
      </c>
      <c r="L154" s="372"/>
    </row>
    <row r="155" spans="1:12" ht="25.5" outlineLevel="4" x14ac:dyDescent="0.25">
      <c r="A155" s="350" t="s">
        <v>84</v>
      </c>
      <c r="B155" s="350" t="s">
        <v>119</v>
      </c>
      <c r="C155" s="350" t="s">
        <v>96</v>
      </c>
      <c r="D155" s="350" t="s">
        <v>97</v>
      </c>
      <c r="E155" s="350" t="s">
        <v>115</v>
      </c>
      <c r="F155" s="351"/>
      <c r="G155" s="350" t="s">
        <v>111</v>
      </c>
      <c r="H155" s="379">
        <v>249705.26</v>
      </c>
      <c r="I155" s="379">
        <v>249705.26</v>
      </c>
      <c r="J155" s="379">
        <v>249705.26</v>
      </c>
      <c r="K155" s="379">
        <f t="shared" ca="1" si="2"/>
        <v>100</v>
      </c>
      <c r="L155" s="372"/>
    </row>
    <row r="156" spans="1:12" ht="25.5" outlineLevel="5" x14ac:dyDescent="0.25">
      <c r="A156" s="350" t="s">
        <v>87</v>
      </c>
      <c r="B156" s="350" t="s">
        <v>119</v>
      </c>
      <c r="C156" s="350" t="s">
        <v>96</v>
      </c>
      <c r="D156" s="350" t="s">
        <v>97</v>
      </c>
      <c r="E156" s="350" t="s">
        <v>115</v>
      </c>
      <c r="F156" s="351"/>
      <c r="G156" s="350" t="s">
        <v>111</v>
      </c>
      <c r="H156" s="379">
        <v>249705.26</v>
      </c>
      <c r="I156" s="379">
        <v>0</v>
      </c>
      <c r="J156" s="379">
        <v>0</v>
      </c>
      <c r="K156" s="379" t="e">
        <f t="shared" ca="1" si="2"/>
        <v>#DIV/0!</v>
      </c>
      <c r="L156" s="380"/>
    </row>
    <row r="157" spans="1:12" ht="51" outlineLevel="5" x14ac:dyDescent="0.25">
      <c r="A157" s="350" t="s">
        <v>87</v>
      </c>
      <c r="B157" s="350" t="s">
        <v>119</v>
      </c>
      <c r="C157" s="350" t="s">
        <v>96</v>
      </c>
      <c r="D157" s="350" t="s">
        <v>97</v>
      </c>
      <c r="E157" s="350" t="s">
        <v>115</v>
      </c>
      <c r="F157" s="350" t="s">
        <v>569</v>
      </c>
      <c r="G157" s="350" t="s">
        <v>111</v>
      </c>
      <c r="H157" s="379">
        <v>0</v>
      </c>
      <c r="I157" s="379">
        <v>249705.26</v>
      </c>
      <c r="J157" s="379">
        <v>249705.26</v>
      </c>
      <c r="K157" s="379">
        <f t="shared" ca="1" si="2"/>
        <v>100</v>
      </c>
      <c r="L157" s="380"/>
    </row>
    <row r="158" spans="1:12" ht="25.5" outlineLevel="4" x14ac:dyDescent="0.25">
      <c r="A158" s="350" t="s">
        <v>84</v>
      </c>
      <c r="B158" s="350" t="s">
        <v>119</v>
      </c>
      <c r="C158" s="350" t="s">
        <v>96</v>
      </c>
      <c r="D158" s="350" t="s">
        <v>97</v>
      </c>
      <c r="E158" s="350" t="s">
        <v>115</v>
      </c>
      <c r="F158" s="351"/>
      <c r="G158" s="350" t="s">
        <v>112</v>
      </c>
      <c r="H158" s="379">
        <v>4744400</v>
      </c>
      <c r="I158" s="379">
        <v>4744400</v>
      </c>
      <c r="J158" s="379">
        <v>4744400</v>
      </c>
      <c r="K158" s="379">
        <f t="shared" ca="1" si="2"/>
        <v>100</v>
      </c>
      <c r="L158" s="372"/>
    </row>
    <row r="159" spans="1:12" ht="25.5" outlineLevel="5" x14ac:dyDescent="0.25">
      <c r="A159" s="350" t="s">
        <v>87</v>
      </c>
      <c r="B159" s="350" t="s">
        <v>119</v>
      </c>
      <c r="C159" s="350" t="s">
        <v>96</v>
      </c>
      <c r="D159" s="350" t="s">
        <v>97</v>
      </c>
      <c r="E159" s="350" t="s">
        <v>115</v>
      </c>
      <c r="F159" s="351"/>
      <c r="G159" s="350" t="s">
        <v>112</v>
      </c>
      <c r="H159" s="379">
        <v>4744400</v>
      </c>
      <c r="I159" s="379">
        <v>0</v>
      </c>
      <c r="J159" s="379">
        <v>0</v>
      </c>
      <c r="K159" s="379" t="e">
        <f t="shared" ca="1" si="2"/>
        <v>#DIV/0!</v>
      </c>
      <c r="L159" s="380"/>
    </row>
    <row r="160" spans="1:12" ht="51" outlineLevel="5" x14ac:dyDescent="0.25">
      <c r="A160" s="350" t="s">
        <v>87</v>
      </c>
      <c r="B160" s="350" t="s">
        <v>119</v>
      </c>
      <c r="C160" s="350" t="s">
        <v>96</v>
      </c>
      <c r="D160" s="350" t="s">
        <v>97</v>
      </c>
      <c r="E160" s="350" t="s">
        <v>115</v>
      </c>
      <c r="F160" s="350" t="s">
        <v>569</v>
      </c>
      <c r="G160" s="350" t="s">
        <v>112</v>
      </c>
      <c r="H160" s="379">
        <v>0</v>
      </c>
      <c r="I160" s="379">
        <v>4744400</v>
      </c>
      <c r="J160" s="379">
        <v>4744400</v>
      </c>
      <c r="K160" s="379">
        <f t="shared" ca="1" si="2"/>
        <v>100</v>
      </c>
      <c r="L160" s="380"/>
    </row>
    <row r="161" spans="1:12" ht="38.25" outlineLevel="3" x14ac:dyDescent="0.25">
      <c r="A161" s="350" t="s">
        <v>82</v>
      </c>
      <c r="B161" s="350" t="s">
        <v>119</v>
      </c>
      <c r="C161" s="350" t="s">
        <v>76</v>
      </c>
      <c r="D161" s="350" t="s">
        <v>76</v>
      </c>
      <c r="E161" s="350" t="s">
        <v>83</v>
      </c>
      <c r="F161" s="351"/>
      <c r="G161" s="351"/>
      <c r="H161" s="378">
        <v>2105263.16</v>
      </c>
      <c r="I161" s="378">
        <v>2105263.16</v>
      </c>
      <c r="J161" s="378">
        <v>2105263.16</v>
      </c>
      <c r="K161" s="378">
        <f t="shared" ca="1" si="2"/>
        <v>100</v>
      </c>
      <c r="L161" s="372"/>
    </row>
    <row r="162" spans="1:12" ht="25.5" outlineLevel="4" x14ac:dyDescent="0.25">
      <c r="A162" s="350" t="s">
        <v>84</v>
      </c>
      <c r="B162" s="350" t="s">
        <v>119</v>
      </c>
      <c r="C162" s="350" t="s">
        <v>96</v>
      </c>
      <c r="D162" s="350" t="s">
        <v>97</v>
      </c>
      <c r="E162" s="350" t="s">
        <v>83</v>
      </c>
      <c r="F162" s="351"/>
      <c r="G162" s="350" t="s">
        <v>111</v>
      </c>
      <c r="H162" s="379">
        <v>105263.16</v>
      </c>
      <c r="I162" s="379">
        <v>105263.16</v>
      </c>
      <c r="J162" s="379">
        <v>105263.16</v>
      </c>
      <c r="K162" s="379">
        <f t="shared" ca="1" si="2"/>
        <v>100</v>
      </c>
      <c r="L162" s="372"/>
    </row>
    <row r="163" spans="1:12" ht="25.5" outlineLevel="5" x14ac:dyDescent="0.25">
      <c r="A163" s="350" t="s">
        <v>87</v>
      </c>
      <c r="B163" s="350" t="s">
        <v>119</v>
      </c>
      <c r="C163" s="350" t="s">
        <v>96</v>
      </c>
      <c r="D163" s="350" t="s">
        <v>97</v>
      </c>
      <c r="E163" s="350" t="s">
        <v>83</v>
      </c>
      <c r="F163" s="351"/>
      <c r="G163" s="350" t="s">
        <v>111</v>
      </c>
      <c r="H163" s="379">
        <v>105263.16</v>
      </c>
      <c r="I163" s="379">
        <v>0</v>
      </c>
      <c r="J163" s="379">
        <v>0</v>
      </c>
      <c r="K163" s="379" t="e">
        <f t="shared" ca="1" si="2"/>
        <v>#DIV/0!</v>
      </c>
      <c r="L163" s="380"/>
    </row>
    <row r="164" spans="1:12" ht="51" outlineLevel="5" x14ac:dyDescent="0.25">
      <c r="A164" s="350" t="s">
        <v>87</v>
      </c>
      <c r="B164" s="350" t="s">
        <v>119</v>
      </c>
      <c r="C164" s="350" t="s">
        <v>96</v>
      </c>
      <c r="D164" s="350" t="s">
        <v>97</v>
      </c>
      <c r="E164" s="350" t="s">
        <v>83</v>
      </c>
      <c r="F164" s="350" t="s">
        <v>570</v>
      </c>
      <c r="G164" s="350" t="s">
        <v>111</v>
      </c>
      <c r="H164" s="379">
        <v>0</v>
      </c>
      <c r="I164" s="379">
        <v>105263.16</v>
      </c>
      <c r="J164" s="379">
        <v>105263.16</v>
      </c>
      <c r="K164" s="379">
        <f t="shared" ca="1" si="2"/>
        <v>100</v>
      </c>
      <c r="L164" s="380"/>
    </row>
    <row r="165" spans="1:12" ht="25.5" outlineLevel="4" x14ac:dyDescent="0.25">
      <c r="A165" s="350" t="s">
        <v>84</v>
      </c>
      <c r="B165" s="350" t="s">
        <v>119</v>
      </c>
      <c r="C165" s="350" t="s">
        <v>96</v>
      </c>
      <c r="D165" s="350" t="s">
        <v>97</v>
      </c>
      <c r="E165" s="350" t="s">
        <v>83</v>
      </c>
      <c r="F165" s="351"/>
      <c r="G165" s="350" t="s">
        <v>112</v>
      </c>
      <c r="H165" s="379">
        <v>2000000</v>
      </c>
      <c r="I165" s="379">
        <v>2000000</v>
      </c>
      <c r="J165" s="379">
        <v>2000000</v>
      </c>
      <c r="K165" s="379">
        <f t="shared" ca="1" si="2"/>
        <v>100</v>
      </c>
      <c r="L165" s="372"/>
    </row>
    <row r="166" spans="1:12" ht="25.5" outlineLevel="5" x14ac:dyDescent="0.25">
      <c r="A166" s="350" t="s">
        <v>87</v>
      </c>
      <c r="B166" s="350" t="s">
        <v>119</v>
      </c>
      <c r="C166" s="350" t="s">
        <v>96</v>
      </c>
      <c r="D166" s="350" t="s">
        <v>97</v>
      </c>
      <c r="E166" s="350" t="s">
        <v>83</v>
      </c>
      <c r="F166" s="351"/>
      <c r="G166" s="350" t="s">
        <v>112</v>
      </c>
      <c r="H166" s="379">
        <v>2000000</v>
      </c>
      <c r="I166" s="379">
        <v>0</v>
      </c>
      <c r="J166" s="379">
        <v>0</v>
      </c>
      <c r="K166" s="379" t="e">
        <f t="shared" ca="1" si="2"/>
        <v>#DIV/0!</v>
      </c>
      <c r="L166" s="380"/>
    </row>
    <row r="167" spans="1:12" ht="51" outlineLevel="5" x14ac:dyDescent="0.25">
      <c r="A167" s="350" t="s">
        <v>87</v>
      </c>
      <c r="B167" s="350" t="s">
        <v>119</v>
      </c>
      <c r="C167" s="350" t="s">
        <v>96</v>
      </c>
      <c r="D167" s="350" t="s">
        <v>97</v>
      </c>
      <c r="E167" s="350" t="s">
        <v>83</v>
      </c>
      <c r="F167" s="350" t="s">
        <v>570</v>
      </c>
      <c r="G167" s="350" t="s">
        <v>112</v>
      </c>
      <c r="H167" s="379">
        <v>0</v>
      </c>
      <c r="I167" s="379">
        <v>2000000</v>
      </c>
      <c r="J167" s="379">
        <v>2000000</v>
      </c>
      <c r="K167" s="379">
        <f t="shared" ca="1" si="2"/>
        <v>100</v>
      </c>
      <c r="L167" s="380"/>
    </row>
    <row r="168" spans="1:12" ht="25.5" outlineLevel="2" x14ac:dyDescent="0.25">
      <c r="A168" s="350" t="s">
        <v>571</v>
      </c>
      <c r="B168" s="350" t="s">
        <v>572</v>
      </c>
      <c r="C168" s="350" t="s">
        <v>76</v>
      </c>
      <c r="D168" s="350" t="s">
        <v>76</v>
      </c>
      <c r="E168" s="350" t="s">
        <v>77</v>
      </c>
      <c r="F168" s="351"/>
      <c r="G168" s="351"/>
      <c r="H168" s="378">
        <v>0</v>
      </c>
      <c r="I168" s="378">
        <v>0</v>
      </c>
      <c r="J168" s="378">
        <v>0</v>
      </c>
      <c r="K168" s="378" t="e">
        <f t="shared" ca="1" si="2"/>
        <v>#DIV/0!</v>
      </c>
      <c r="L168" s="372"/>
    </row>
    <row r="169" spans="1:12" outlineLevel="3" x14ac:dyDescent="0.25">
      <c r="A169" s="350" t="s">
        <v>114</v>
      </c>
      <c r="B169" s="350" t="s">
        <v>572</v>
      </c>
      <c r="C169" s="350" t="s">
        <v>76</v>
      </c>
      <c r="D169" s="350" t="s">
        <v>76</v>
      </c>
      <c r="E169" s="350" t="s">
        <v>115</v>
      </c>
      <c r="F169" s="351"/>
      <c r="G169" s="351"/>
      <c r="H169" s="378">
        <v>0</v>
      </c>
      <c r="I169" s="378">
        <v>0</v>
      </c>
      <c r="J169" s="378">
        <v>0</v>
      </c>
      <c r="K169" s="378" t="e">
        <f t="shared" ca="1" si="2"/>
        <v>#DIV/0!</v>
      </c>
      <c r="L169" s="372"/>
    </row>
    <row r="170" spans="1:12" ht="25.5" outlineLevel="4" x14ac:dyDescent="0.25">
      <c r="A170" s="350" t="s">
        <v>84</v>
      </c>
      <c r="B170" s="350" t="s">
        <v>572</v>
      </c>
      <c r="C170" s="350" t="s">
        <v>96</v>
      </c>
      <c r="D170" s="350" t="s">
        <v>97</v>
      </c>
      <c r="E170" s="350" t="s">
        <v>115</v>
      </c>
      <c r="F170" s="351"/>
      <c r="G170" s="350" t="s">
        <v>111</v>
      </c>
      <c r="H170" s="379">
        <v>0</v>
      </c>
      <c r="I170" s="379">
        <v>0</v>
      </c>
      <c r="J170" s="379">
        <v>0</v>
      </c>
      <c r="K170" s="379" t="e">
        <f t="shared" ca="1" si="2"/>
        <v>#DIV/0!</v>
      </c>
      <c r="L170" s="372"/>
    </row>
    <row r="171" spans="1:12" ht="51" outlineLevel="5" x14ac:dyDescent="0.25">
      <c r="A171" s="350" t="s">
        <v>87</v>
      </c>
      <c r="B171" s="350" t="s">
        <v>572</v>
      </c>
      <c r="C171" s="350" t="s">
        <v>96</v>
      </c>
      <c r="D171" s="350" t="s">
        <v>97</v>
      </c>
      <c r="E171" s="350" t="s">
        <v>115</v>
      </c>
      <c r="F171" s="350" t="s">
        <v>573</v>
      </c>
      <c r="G171" s="350" t="s">
        <v>111</v>
      </c>
      <c r="H171" s="379">
        <v>0</v>
      </c>
      <c r="I171" s="379">
        <v>0</v>
      </c>
      <c r="J171" s="379">
        <v>0</v>
      </c>
      <c r="K171" s="379" t="e">
        <f t="shared" ca="1" si="2"/>
        <v>#DIV/0!</v>
      </c>
      <c r="L171" s="380"/>
    </row>
    <row r="172" spans="1:12" ht="25.5" outlineLevel="4" x14ac:dyDescent="0.25">
      <c r="A172" s="350" t="s">
        <v>84</v>
      </c>
      <c r="B172" s="350" t="s">
        <v>572</v>
      </c>
      <c r="C172" s="350" t="s">
        <v>96</v>
      </c>
      <c r="D172" s="350" t="s">
        <v>97</v>
      </c>
      <c r="E172" s="350" t="s">
        <v>115</v>
      </c>
      <c r="F172" s="351"/>
      <c r="G172" s="350" t="s">
        <v>112</v>
      </c>
      <c r="H172" s="379">
        <v>0</v>
      </c>
      <c r="I172" s="379">
        <v>0</v>
      </c>
      <c r="J172" s="379">
        <v>0</v>
      </c>
      <c r="K172" s="379" t="e">
        <f t="shared" ca="1" si="2"/>
        <v>#DIV/0!</v>
      </c>
      <c r="L172" s="372"/>
    </row>
    <row r="173" spans="1:12" ht="51" outlineLevel="5" x14ac:dyDescent="0.25">
      <c r="A173" s="350" t="s">
        <v>87</v>
      </c>
      <c r="B173" s="350" t="s">
        <v>572</v>
      </c>
      <c r="C173" s="350" t="s">
        <v>96</v>
      </c>
      <c r="D173" s="350" t="s">
        <v>97</v>
      </c>
      <c r="E173" s="350" t="s">
        <v>115</v>
      </c>
      <c r="F173" s="350" t="s">
        <v>573</v>
      </c>
      <c r="G173" s="350" t="s">
        <v>112</v>
      </c>
      <c r="H173" s="379">
        <v>0</v>
      </c>
      <c r="I173" s="379">
        <v>0</v>
      </c>
      <c r="J173" s="379">
        <v>0</v>
      </c>
      <c r="K173" s="379" t="e">
        <f t="shared" ca="1" si="2"/>
        <v>#DIV/0!</v>
      </c>
      <c r="L173" s="380"/>
    </row>
    <row r="174" spans="1:12" outlineLevel="2" x14ac:dyDescent="0.25">
      <c r="A174" s="350" t="s">
        <v>574</v>
      </c>
      <c r="B174" s="350" t="s">
        <v>575</v>
      </c>
      <c r="C174" s="350" t="s">
        <v>76</v>
      </c>
      <c r="D174" s="350" t="s">
        <v>76</v>
      </c>
      <c r="E174" s="350" t="s">
        <v>77</v>
      </c>
      <c r="F174" s="351"/>
      <c r="G174" s="351"/>
      <c r="H174" s="378">
        <v>0</v>
      </c>
      <c r="I174" s="378">
        <v>0</v>
      </c>
      <c r="J174" s="378">
        <v>0</v>
      </c>
      <c r="K174" s="378" t="e">
        <f t="shared" ca="1" si="2"/>
        <v>#DIV/0!</v>
      </c>
      <c r="L174" s="372"/>
    </row>
    <row r="175" spans="1:12" outlineLevel="3" x14ac:dyDescent="0.25">
      <c r="A175" s="350" t="s">
        <v>114</v>
      </c>
      <c r="B175" s="350" t="s">
        <v>575</v>
      </c>
      <c r="C175" s="350" t="s">
        <v>76</v>
      </c>
      <c r="D175" s="350" t="s">
        <v>76</v>
      </c>
      <c r="E175" s="350" t="s">
        <v>115</v>
      </c>
      <c r="F175" s="351"/>
      <c r="G175" s="351"/>
      <c r="H175" s="378">
        <v>0</v>
      </c>
      <c r="I175" s="378">
        <v>0</v>
      </c>
      <c r="J175" s="378">
        <v>0</v>
      </c>
      <c r="K175" s="378" t="e">
        <f t="shared" ca="1" si="2"/>
        <v>#DIV/0!</v>
      </c>
      <c r="L175" s="372"/>
    </row>
    <row r="176" spans="1:12" ht="25.5" outlineLevel="4" x14ac:dyDescent="0.25">
      <c r="A176" s="350" t="s">
        <v>84</v>
      </c>
      <c r="B176" s="350" t="s">
        <v>575</v>
      </c>
      <c r="C176" s="350" t="s">
        <v>96</v>
      </c>
      <c r="D176" s="350" t="s">
        <v>97</v>
      </c>
      <c r="E176" s="350" t="s">
        <v>115</v>
      </c>
      <c r="F176" s="351"/>
      <c r="G176" s="350" t="s">
        <v>111</v>
      </c>
      <c r="H176" s="379">
        <v>0</v>
      </c>
      <c r="I176" s="379">
        <v>0</v>
      </c>
      <c r="J176" s="379">
        <v>0</v>
      </c>
      <c r="K176" s="379" t="e">
        <f t="shared" ca="1" si="2"/>
        <v>#DIV/0!</v>
      </c>
      <c r="L176" s="372"/>
    </row>
    <row r="177" spans="1:12" ht="25.5" outlineLevel="5" x14ac:dyDescent="0.25">
      <c r="A177" s="350" t="s">
        <v>87</v>
      </c>
      <c r="B177" s="350" t="s">
        <v>575</v>
      </c>
      <c r="C177" s="350" t="s">
        <v>96</v>
      </c>
      <c r="D177" s="350" t="s">
        <v>97</v>
      </c>
      <c r="E177" s="350" t="s">
        <v>115</v>
      </c>
      <c r="F177" s="351"/>
      <c r="G177" s="350" t="s">
        <v>111</v>
      </c>
      <c r="H177" s="379">
        <v>0</v>
      </c>
      <c r="I177" s="379">
        <v>0</v>
      </c>
      <c r="J177" s="379">
        <v>0</v>
      </c>
      <c r="K177" s="379" t="e">
        <f t="shared" ca="1" si="2"/>
        <v>#DIV/0!</v>
      </c>
      <c r="L177" s="380"/>
    </row>
    <row r="178" spans="1:12" ht="25.5" outlineLevel="4" x14ac:dyDescent="0.25">
      <c r="A178" s="350" t="s">
        <v>84</v>
      </c>
      <c r="B178" s="350" t="s">
        <v>575</v>
      </c>
      <c r="C178" s="350" t="s">
        <v>96</v>
      </c>
      <c r="D178" s="350" t="s">
        <v>97</v>
      </c>
      <c r="E178" s="350" t="s">
        <v>115</v>
      </c>
      <c r="F178" s="351"/>
      <c r="G178" s="350" t="s">
        <v>112</v>
      </c>
      <c r="H178" s="379">
        <v>0</v>
      </c>
      <c r="I178" s="379">
        <v>0</v>
      </c>
      <c r="J178" s="379">
        <v>0</v>
      </c>
      <c r="K178" s="379" t="e">
        <f t="shared" ca="1" si="2"/>
        <v>#DIV/0!</v>
      </c>
      <c r="L178" s="372"/>
    </row>
    <row r="179" spans="1:12" ht="25.5" outlineLevel="5" x14ac:dyDescent="0.25">
      <c r="A179" s="350" t="s">
        <v>87</v>
      </c>
      <c r="B179" s="350" t="s">
        <v>575</v>
      </c>
      <c r="C179" s="350" t="s">
        <v>96</v>
      </c>
      <c r="D179" s="350" t="s">
        <v>97</v>
      </c>
      <c r="E179" s="350" t="s">
        <v>115</v>
      </c>
      <c r="F179" s="351"/>
      <c r="G179" s="350" t="s">
        <v>112</v>
      </c>
      <c r="H179" s="379">
        <v>0</v>
      </c>
      <c r="I179" s="379">
        <v>0</v>
      </c>
      <c r="J179" s="379">
        <v>0</v>
      </c>
      <c r="K179" s="379" t="e">
        <f t="shared" ca="1" si="2"/>
        <v>#DIV/0!</v>
      </c>
      <c r="L179" s="380"/>
    </row>
    <row r="180" spans="1:12" ht="25.5" outlineLevel="2" x14ac:dyDescent="0.25">
      <c r="A180" s="350" t="s">
        <v>576</v>
      </c>
      <c r="B180" s="350" t="s">
        <v>577</v>
      </c>
      <c r="C180" s="350" t="s">
        <v>76</v>
      </c>
      <c r="D180" s="350" t="s">
        <v>76</v>
      </c>
      <c r="E180" s="350" t="s">
        <v>77</v>
      </c>
      <c r="F180" s="351"/>
      <c r="G180" s="351"/>
      <c r="H180" s="378">
        <v>52959473.68</v>
      </c>
      <c r="I180" s="378">
        <v>85273699.680000007</v>
      </c>
      <c r="J180" s="378">
        <v>0</v>
      </c>
      <c r="K180" s="378">
        <f t="shared" ca="1" si="2"/>
        <v>0</v>
      </c>
      <c r="L180" s="372"/>
    </row>
    <row r="181" spans="1:12" ht="25.5" outlineLevel="3" x14ac:dyDescent="0.25">
      <c r="A181" s="350" t="s">
        <v>518</v>
      </c>
      <c r="B181" s="350" t="s">
        <v>577</v>
      </c>
      <c r="C181" s="350" t="s">
        <v>76</v>
      </c>
      <c r="D181" s="350" t="s">
        <v>76</v>
      </c>
      <c r="E181" s="350" t="s">
        <v>519</v>
      </c>
      <c r="F181" s="351"/>
      <c r="G181" s="351"/>
      <c r="H181" s="378">
        <v>52959473.68</v>
      </c>
      <c r="I181" s="378">
        <v>85273699.680000007</v>
      </c>
      <c r="J181" s="378">
        <v>0</v>
      </c>
      <c r="K181" s="378">
        <f t="shared" ca="1" si="2"/>
        <v>0</v>
      </c>
      <c r="L181" s="372"/>
    </row>
    <row r="182" spans="1:12" ht="25.5" outlineLevel="4" x14ac:dyDescent="0.25">
      <c r="A182" s="350" t="s">
        <v>84</v>
      </c>
      <c r="B182" s="350" t="s">
        <v>577</v>
      </c>
      <c r="C182" s="350" t="s">
        <v>96</v>
      </c>
      <c r="D182" s="350" t="s">
        <v>97</v>
      </c>
      <c r="E182" s="350" t="s">
        <v>519</v>
      </c>
      <c r="F182" s="351"/>
      <c r="G182" s="350" t="s">
        <v>111</v>
      </c>
      <c r="H182" s="379">
        <v>2647973.6800000002</v>
      </c>
      <c r="I182" s="379">
        <v>34962199.68</v>
      </c>
      <c r="J182" s="379">
        <v>0</v>
      </c>
      <c r="K182" s="379">
        <f t="shared" ca="1" si="2"/>
        <v>0</v>
      </c>
      <c r="L182" s="372"/>
    </row>
    <row r="183" spans="1:12" ht="51" outlineLevel="5" x14ac:dyDescent="0.25">
      <c r="A183" s="350" t="s">
        <v>87</v>
      </c>
      <c r="B183" s="350" t="s">
        <v>577</v>
      </c>
      <c r="C183" s="350" t="s">
        <v>96</v>
      </c>
      <c r="D183" s="350" t="s">
        <v>97</v>
      </c>
      <c r="E183" s="350" t="s">
        <v>519</v>
      </c>
      <c r="F183" s="350" t="s">
        <v>578</v>
      </c>
      <c r="G183" s="350" t="s">
        <v>111</v>
      </c>
      <c r="H183" s="379">
        <v>2647973.6800000002</v>
      </c>
      <c r="I183" s="379">
        <v>34962199.68</v>
      </c>
      <c r="J183" s="379">
        <v>0</v>
      </c>
      <c r="K183" s="379">
        <f t="shared" ca="1" si="2"/>
        <v>0</v>
      </c>
      <c r="L183" s="380"/>
    </row>
    <row r="184" spans="1:12" ht="25.5" outlineLevel="4" x14ac:dyDescent="0.25">
      <c r="A184" s="350" t="s">
        <v>84</v>
      </c>
      <c r="B184" s="350" t="s">
        <v>577</v>
      </c>
      <c r="C184" s="350" t="s">
        <v>96</v>
      </c>
      <c r="D184" s="350" t="s">
        <v>97</v>
      </c>
      <c r="E184" s="350" t="s">
        <v>519</v>
      </c>
      <c r="F184" s="351"/>
      <c r="G184" s="350" t="s">
        <v>112</v>
      </c>
      <c r="H184" s="379">
        <v>50311500</v>
      </c>
      <c r="I184" s="379">
        <v>50311500</v>
      </c>
      <c r="J184" s="379">
        <v>0</v>
      </c>
      <c r="K184" s="379">
        <f t="shared" ca="1" si="2"/>
        <v>0</v>
      </c>
      <c r="L184" s="372"/>
    </row>
    <row r="185" spans="1:12" ht="51" outlineLevel="5" x14ac:dyDescent="0.25">
      <c r="A185" s="350" t="s">
        <v>87</v>
      </c>
      <c r="B185" s="350" t="s">
        <v>577</v>
      </c>
      <c r="C185" s="350" t="s">
        <v>96</v>
      </c>
      <c r="D185" s="350" t="s">
        <v>97</v>
      </c>
      <c r="E185" s="350" t="s">
        <v>519</v>
      </c>
      <c r="F185" s="350" t="s">
        <v>578</v>
      </c>
      <c r="G185" s="350" t="s">
        <v>112</v>
      </c>
      <c r="H185" s="379">
        <v>50311500</v>
      </c>
      <c r="I185" s="379">
        <v>50311500</v>
      </c>
      <c r="J185" s="379">
        <v>0</v>
      </c>
      <c r="K185" s="379">
        <f t="shared" ca="1" si="2"/>
        <v>0</v>
      </c>
      <c r="L185" s="380"/>
    </row>
    <row r="186" spans="1:12" ht="63.75" outlineLevel="2" x14ac:dyDescent="0.25">
      <c r="A186" s="350" t="s">
        <v>579</v>
      </c>
      <c r="B186" s="350" t="s">
        <v>494</v>
      </c>
      <c r="C186" s="350" t="s">
        <v>76</v>
      </c>
      <c r="D186" s="350" t="s">
        <v>76</v>
      </c>
      <c r="E186" s="350" t="s">
        <v>77</v>
      </c>
      <c r="F186" s="351"/>
      <c r="G186" s="351"/>
      <c r="H186" s="378">
        <v>62621263.159999996</v>
      </c>
      <c r="I186" s="378">
        <v>62621263.159999996</v>
      </c>
      <c r="J186" s="378">
        <v>0</v>
      </c>
      <c r="K186" s="378">
        <f t="shared" ca="1" si="2"/>
        <v>0</v>
      </c>
      <c r="L186" s="372"/>
    </row>
    <row r="187" spans="1:12" outlineLevel="3" x14ac:dyDescent="0.25">
      <c r="A187" s="350" t="s">
        <v>114</v>
      </c>
      <c r="B187" s="350" t="s">
        <v>494</v>
      </c>
      <c r="C187" s="350" t="s">
        <v>76</v>
      </c>
      <c r="D187" s="350" t="s">
        <v>76</v>
      </c>
      <c r="E187" s="350" t="s">
        <v>115</v>
      </c>
      <c r="F187" s="351"/>
      <c r="G187" s="351"/>
      <c r="H187" s="378">
        <v>62621263.159999996</v>
      </c>
      <c r="I187" s="378">
        <v>62621263.159999996</v>
      </c>
      <c r="J187" s="378">
        <v>0</v>
      </c>
      <c r="K187" s="378">
        <f t="shared" ca="1" si="2"/>
        <v>0</v>
      </c>
      <c r="L187" s="372"/>
    </row>
    <row r="188" spans="1:12" ht="25.5" outlineLevel="4" x14ac:dyDescent="0.25">
      <c r="A188" s="350" t="s">
        <v>84</v>
      </c>
      <c r="B188" s="350" t="s">
        <v>494</v>
      </c>
      <c r="C188" s="350" t="s">
        <v>96</v>
      </c>
      <c r="D188" s="350" t="s">
        <v>97</v>
      </c>
      <c r="E188" s="350" t="s">
        <v>115</v>
      </c>
      <c r="F188" s="351"/>
      <c r="G188" s="350" t="s">
        <v>111</v>
      </c>
      <c r="H188" s="379">
        <v>3131063.16</v>
      </c>
      <c r="I188" s="379">
        <v>3131063.16</v>
      </c>
      <c r="J188" s="379">
        <v>0</v>
      </c>
      <c r="K188" s="379">
        <f t="shared" ca="1" si="2"/>
        <v>0</v>
      </c>
      <c r="L188" s="372"/>
    </row>
    <row r="189" spans="1:12" ht="25.5" outlineLevel="5" x14ac:dyDescent="0.25">
      <c r="A189" s="350" t="s">
        <v>87</v>
      </c>
      <c r="B189" s="350" t="s">
        <v>494</v>
      </c>
      <c r="C189" s="350" t="s">
        <v>96</v>
      </c>
      <c r="D189" s="350" t="s">
        <v>97</v>
      </c>
      <c r="E189" s="350" t="s">
        <v>115</v>
      </c>
      <c r="F189" s="351"/>
      <c r="G189" s="350" t="s">
        <v>111</v>
      </c>
      <c r="H189" s="379">
        <v>3131063.16</v>
      </c>
      <c r="I189" s="379">
        <v>0</v>
      </c>
      <c r="J189" s="379">
        <v>0</v>
      </c>
      <c r="K189" s="379" t="e">
        <f t="shared" ca="1" si="2"/>
        <v>#DIV/0!</v>
      </c>
      <c r="L189" s="380"/>
    </row>
    <row r="190" spans="1:12" ht="51" outlineLevel="5" x14ac:dyDescent="0.25">
      <c r="A190" s="350" t="s">
        <v>87</v>
      </c>
      <c r="B190" s="350" t="s">
        <v>494</v>
      </c>
      <c r="C190" s="350" t="s">
        <v>96</v>
      </c>
      <c r="D190" s="350" t="s">
        <v>97</v>
      </c>
      <c r="E190" s="350" t="s">
        <v>115</v>
      </c>
      <c r="F190" s="350" t="s">
        <v>580</v>
      </c>
      <c r="G190" s="350" t="s">
        <v>111</v>
      </c>
      <c r="H190" s="379">
        <v>0</v>
      </c>
      <c r="I190" s="379">
        <v>3131063.16</v>
      </c>
      <c r="J190" s="379">
        <v>0</v>
      </c>
      <c r="K190" s="379">
        <f t="shared" ca="1" si="2"/>
        <v>0</v>
      </c>
      <c r="L190" s="380"/>
    </row>
    <row r="191" spans="1:12" ht="25.5" outlineLevel="4" x14ac:dyDescent="0.25">
      <c r="A191" s="350" t="s">
        <v>84</v>
      </c>
      <c r="B191" s="350" t="s">
        <v>494</v>
      </c>
      <c r="C191" s="350" t="s">
        <v>96</v>
      </c>
      <c r="D191" s="350" t="s">
        <v>97</v>
      </c>
      <c r="E191" s="350" t="s">
        <v>115</v>
      </c>
      <c r="F191" s="351"/>
      <c r="G191" s="350" t="s">
        <v>112</v>
      </c>
      <c r="H191" s="379">
        <v>59490200</v>
      </c>
      <c r="I191" s="379">
        <v>59490200</v>
      </c>
      <c r="J191" s="379">
        <v>0</v>
      </c>
      <c r="K191" s="379">
        <f t="shared" ca="1" si="2"/>
        <v>0</v>
      </c>
      <c r="L191" s="372"/>
    </row>
    <row r="192" spans="1:12" ht="25.5" outlineLevel="5" x14ac:dyDescent="0.25">
      <c r="A192" s="350" t="s">
        <v>87</v>
      </c>
      <c r="B192" s="350" t="s">
        <v>494</v>
      </c>
      <c r="C192" s="350" t="s">
        <v>96</v>
      </c>
      <c r="D192" s="350" t="s">
        <v>97</v>
      </c>
      <c r="E192" s="350" t="s">
        <v>115</v>
      </c>
      <c r="F192" s="351"/>
      <c r="G192" s="350" t="s">
        <v>112</v>
      </c>
      <c r="H192" s="379">
        <v>59490200</v>
      </c>
      <c r="I192" s="379">
        <v>0</v>
      </c>
      <c r="J192" s="379">
        <v>0</v>
      </c>
      <c r="K192" s="379" t="e">
        <f t="shared" ca="1" si="2"/>
        <v>#DIV/0!</v>
      </c>
      <c r="L192" s="380"/>
    </row>
    <row r="193" spans="1:12" ht="51" outlineLevel="5" x14ac:dyDescent="0.25">
      <c r="A193" s="350" t="s">
        <v>87</v>
      </c>
      <c r="B193" s="350" t="s">
        <v>494</v>
      </c>
      <c r="C193" s="350" t="s">
        <v>96</v>
      </c>
      <c r="D193" s="350" t="s">
        <v>97</v>
      </c>
      <c r="E193" s="350" t="s">
        <v>115</v>
      </c>
      <c r="F193" s="350" t="s">
        <v>580</v>
      </c>
      <c r="G193" s="350" t="s">
        <v>112</v>
      </c>
      <c r="H193" s="379">
        <v>0</v>
      </c>
      <c r="I193" s="379">
        <v>59490200</v>
      </c>
      <c r="J193" s="379">
        <v>0</v>
      </c>
      <c r="K193" s="379">
        <f t="shared" ca="1" si="2"/>
        <v>0</v>
      </c>
      <c r="L193" s="380"/>
    </row>
    <row r="194" spans="1:12" ht="25.5" outlineLevel="2" x14ac:dyDescent="0.25">
      <c r="A194" s="350" t="s">
        <v>581</v>
      </c>
      <c r="B194" s="350" t="s">
        <v>582</v>
      </c>
      <c r="C194" s="350" t="s">
        <v>76</v>
      </c>
      <c r="D194" s="350" t="s">
        <v>76</v>
      </c>
      <c r="E194" s="350" t="s">
        <v>77</v>
      </c>
      <c r="F194" s="351"/>
      <c r="G194" s="351"/>
      <c r="H194" s="378">
        <v>0</v>
      </c>
      <c r="I194" s="378">
        <v>0</v>
      </c>
      <c r="J194" s="378">
        <v>0</v>
      </c>
      <c r="K194" s="378" t="e">
        <f t="shared" ca="1" si="2"/>
        <v>#DIV/0!</v>
      </c>
      <c r="L194" s="372"/>
    </row>
    <row r="195" spans="1:12" ht="25.5" outlineLevel="3" x14ac:dyDescent="0.25">
      <c r="A195" s="350" t="s">
        <v>518</v>
      </c>
      <c r="B195" s="350" t="s">
        <v>582</v>
      </c>
      <c r="C195" s="350" t="s">
        <v>76</v>
      </c>
      <c r="D195" s="350" t="s">
        <v>76</v>
      </c>
      <c r="E195" s="350" t="s">
        <v>519</v>
      </c>
      <c r="F195" s="351"/>
      <c r="G195" s="351"/>
      <c r="H195" s="378">
        <v>0</v>
      </c>
      <c r="I195" s="378">
        <v>0</v>
      </c>
      <c r="J195" s="378">
        <v>0</v>
      </c>
      <c r="K195" s="378" t="e">
        <f t="shared" ca="1" si="2"/>
        <v>#DIV/0!</v>
      </c>
      <c r="L195" s="372"/>
    </row>
    <row r="196" spans="1:12" ht="25.5" outlineLevel="4" x14ac:dyDescent="0.25">
      <c r="A196" s="350" t="s">
        <v>84</v>
      </c>
      <c r="B196" s="350" t="s">
        <v>582</v>
      </c>
      <c r="C196" s="350" t="s">
        <v>96</v>
      </c>
      <c r="D196" s="350" t="s">
        <v>97</v>
      </c>
      <c r="E196" s="350" t="s">
        <v>519</v>
      </c>
      <c r="F196" s="351"/>
      <c r="G196" s="350" t="s">
        <v>111</v>
      </c>
      <c r="H196" s="379">
        <v>0</v>
      </c>
      <c r="I196" s="379">
        <v>0</v>
      </c>
      <c r="J196" s="379">
        <v>0</v>
      </c>
      <c r="K196" s="379" t="e">
        <f t="shared" ca="1" si="2"/>
        <v>#DIV/0!</v>
      </c>
      <c r="L196" s="372"/>
    </row>
    <row r="197" spans="1:12" ht="51" outlineLevel="5" x14ac:dyDescent="0.25">
      <c r="A197" s="350" t="s">
        <v>87</v>
      </c>
      <c r="B197" s="350" t="s">
        <v>582</v>
      </c>
      <c r="C197" s="350" t="s">
        <v>96</v>
      </c>
      <c r="D197" s="350" t="s">
        <v>97</v>
      </c>
      <c r="E197" s="350" t="s">
        <v>519</v>
      </c>
      <c r="F197" s="350" t="s">
        <v>583</v>
      </c>
      <c r="G197" s="350" t="s">
        <v>111</v>
      </c>
      <c r="H197" s="379">
        <v>0</v>
      </c>
      <c r="I197" s="379">
        <v>0</v>
      </c>
      <c r="J197" s="379">
        <v>0</v>
      </c>
      <c r="K197" s="379" t="e">
        <f t="shared" ca="1" si="2"/>
        <v>#DIV/0!</v>
      </c>
      <c r="L197" s="380"/>
    </row>
    <row r="198" spans="1:12" ht="25.5" outlineLevel="4" x14ac:dyDescent="0.25">
      <c r="A198" s="350" t="s">
        <v>84</v>
      </c>
      <c r="B198" s="350" t="s">
        <v>582</v>
      </c>
      <c r="C198" s="350" t="s">
        <v>96</v>
      </c>
      <c r="D198" s="350" t="s">
        <v>97</v>
      </c>
      <c r="E198" s="350" t="s">
        <v>519</v>
      </c>
      <c r="F198" s="351"/>
      <c r="G198" s="350" t="s">
        <v>112</v>
      </c>
      <c r="H198" s="379">
        <v>0</v>
      </c>
      <c r="I198" s="379">
        <v>0</v>
      </c>
      <c r="J198" s="379">
        <v>0</v>
      </c>
      <c r="K198" s="379" t="e">
        <f t="shared" ca="1" si="2"/>
        <v>#DIV/0!</v>
      </c>
      <c r="L198" s="372"/>
    </row>
    <row r="199" spans="1:12" ht="51" outlineLevel="5" x14ac:dyDescent="0.25">
      <c r="A199" s="350" t="s">
        <v>87</v>
      </c>
      <c r="B199" s="350" t="s">
        <v>582</v>
      </c>
      <c r="C199" s="350" t="s">
        <v>96</v>
      </c>
      <c r="D199" s="350" t="s">
        <v>97</v>
      </c>
      <c r="E199" s="350" t="s">
        <v>519</v>
      </c>
      <c r="F199" s="350" t="s">
        <v>583</v>
      </c>
      <c r="G199" s="350" t="s">
        <v>112</v>
      </c>
      <c r="H199" s="379">
        <v>0</v>
      </c>
      <c r="I199" s="379">
        <v>0</v>
      </c>
      <c r="J199" s="379">
        <v>0</v>
      </c>
      <c r="K199" s="379" t="e">
        <f t="shared" ca="1" si="2"/>
        <v>#DIV/0!</v>
      </c>
      <c r="L199" s="380"/>
    </row>
    <row r="200" spans="1:12" outlineLevel="3" x14ac:dyDescent="0.25">
      <c r="A200" s="350" t="s">
        <v>114</v>
      </c>
      <c r="B200" s="350" t="s">
        <v>582</v>
      </c>
      <c r="C200" s="350" t="s">
        <v>76</v>
      </c>
      <c r="D200" s="350" t="s">
        <v>76</v>
      </c>
      <c r="E200" s="350" t="s">
        <v>115</v>
      </c>
      <c r="F200" s="351"/>
      <c r="G200" s="351"/>
      <c r="H200" s="378">
        <v>0</v>
      </c>
      <c r="I200" s="378">
        <v>0</v>
      </c>
      <c r="J200" s="378">
        <v>0</v>
      </c>
      <c r="K200" s="378" t="e">
        <f t="shared" ca="1" si="2"/>
        <v>#DIV/0!</v>
      </c>
      <c r="L200" s="372"/>
    </row>
    <row r="201" spans="1:12" ht="25.5" outlineLevel="4" x14ac:dyDescent="0.25">
      <c r="A201" s="350" t="s">
        <v>84</v>
      </c>
      <c r="B201" s="350" t="s">
        <v>582</v>
      </c>
      <c r="C201" s="350" t="s">
        <v>96</v>
      </c>
      <c r="D201" s="350" t="s">
        <v>97</v>
      </c>
      <c r="E201" s="350" t="s">
        <v>115</v>
      </c>
      <c r="F201" s="351"/>
      <c r="G201" s="350" t="s">
        <v>111</v>
      </c>
      <c r="H201" s="379">
        <v>0</v>
      </c>
      <c r="I201" s="379">
        <v>0</v>
      </c>
      <c r="J201" s="379">
        <v>0</v>
      </c>
      <c r="K201" s="379" t="e">
        <f t="shared" ref="K201:K264" ca="1" si="3">INDIRECT("R[0]C[-1]", FALSE)/INDIRECT("R[0]C[-2]", FALSE)*100</f>
        <v>#DIV/0!</v>
      </c>
      <c r="L201" s="372"/>
    </row>
    <row r="202" spans="1:12" ht="25.5" outlineLevel="5" x14ac:dyDescent="0.25">
      <c r="A202" s="350" t="s">
        <v>87</v>
      </c>
      <c r="B202" s="350" t="s">
        <v>582</v>
      </c>
      <c r="C202" s="350" t="s">
        <v>96</v>
      </c>
      <c r="D202" s="350" t="s">
        <v>97</v>
      </c>
      <c r="E202" s="350" t="s">
        <v>115</v>
      </c>
      <c r="F202" s="351"/>
      <c r="G202" s="350" t="s">
        <v>111</v>
      </c>
      <c r="H202" s="379">
        <v>0</v>
      </c>
      <c r="I202" s="379">
        <v>0</v>
      </c>
      <c r="J202" s="379">
        <v>0</v>
      </c>
      <c r="K202" s="379" t="e">
        <f t="shared" ca="1" si="3"/>
        <v>#DIV/0!</v>
      </c>
      <c r="L202" s="380"/>
    </row>
    <row r="203" spans="1:12" ht="25.5" outlineLevel="4" x14ac:dyDescent="0.25">
      <c r="A203" s="350" t="s">
        <v>84</v>
      </c>
      <c r="B203" s="350" t="s">
        <v>582</v>
      </c>
      <c r="C203" s="350" t="s">
        <v>96</v>
      </c>
      <c r="D203" s="350" t="s">
        <v>97</v>
      </c>
      <c r="E203" s="350" t="s">
        <v>115</v>
      </c>
      <c r="F203" s="351"/>
      <c r="G203" s="350" t="s">
        <v>112</v>
      </c>
      <c r="H203" s="379">
        <v>0</v>
      </c>
      <c r="I203" s="379">
        <v>0</v>
      </c>
      <c r="J203" s="379">
        <v>0</v>
      </c>
      <c r="K203" s="379" t="e">
        <f t="shared" ca="1" si="3"/>
        <v>#DIV/0!</v>
      </c>
      <c r="L203" s="372"/>
    </row>
    <row r="204" spans="1:12" ht="25.5" outlineLevel="5" x14ac:dyDescent="0.25">
      <c r="A204" s="350" t="s">
        <v>87</v>
      </c>
      <c r="B204" s="350" t="s">
        <v>582</v>
      </c>
      <c r="C204" s="350" t="s">
        <v>96</v>
      </c>
      <c r="D204" s="350" t="s">
        <v>97</v>
      </c>
      <c r="E204" s="350" t="s">
        <v>115</v>
      </c>
      <c r="F204" s="351"/>
      <c r="G204" s="350" t="s">
        <v>112</v>
      </c>
      <c r="H204" s="379">
        <v>0</v>
      </c>
      <c r="I204" s="379">
        <v>0</v>
      </c>
      <c r="J204" s="379">
        <v>0</v>
      </c>
      <c r="K204" s="379" t="e">
        <f t="shared" ca="1" si="3"/>
        <v>#DIV/0!</v>
      </c>
      <c r="L204" s="380"/>
    </row>
    <row r="205" spans="1:12" ht="25.5" outlineLevel="2" x14ac:dyDescent="0.25">
      <c r="A205" s="350" t="s">
        <v>584</v>
      </c>
      <c r="B205" s="350" t="s">
        <v>497</v>
      </c>
      <c r="C205" s="350" t="s">
        <v>76</v>
      </c>
      <c r="D205" s="350" t="s">
        <v>76</v>
      </c>
      <c r="E205" s="350" t="s">
        <v>77</v>
      </c>
      <c r="F205" s="351"/>
      <c r="G205" s="351"/>
      <c r="H205" s="378">
        <v>250000</v>
      </c>
      <c r="I205" s="378">
        <v>250000</v>
      </c>
      <c r="J205" s="378">
        <v>31250</v>
      </c>
      <c r="K205" s="378">
        <f t="shared" ca="1" si="3"/>
        <v>12.5</v>
      </c>
      <c r="L205" s="372"/>
    </row>
    <row r="206" spans="1:12" ht="25.5" outlineLevel="3" x14ac:dyDescent="0.25">
      <c r="A206" s="350" t="s">
        <v>520</v>
      </c>
      <c r="B206" s="350" t="s">
        <v>497</v>
      </c>
      <c r="C206" s="350" t="s">
        <v>76</v>
      </c>
      <c r="D206" s="350" t="s">
        <v>76</v>
      </c>
      <c r="E206" s="350" t="s">
        <v>109</v>
      </c>
      <c r="F206" s="351"/>
      <c r="G206" s="351"/>
      <c r="H206" s="378">
        <v>250000</v>
      </c>
      <c r="I206" s="378">
        <v>250000</v>
      </c>
      <c r="J206" s="378">
        <v>31250</v>
      </c>
      <c r="K206" s="378">
        <f t="shared" ca="1" si="3"/>
        <v>12.5</v>
      </c>
      <c r="L206" s="372"/>
    </row>
    <row r="207" spans="1:12" outlineLevel="4" x14ac:dyDescent="0.25">
      <c r="A207" s="350" t="s">
        <v>84</v>
      </c>
      <c r="B207" s="350" t="s">
        <v>497</v>
      </c>
      <c r="C207" s="350" t="s">
        <v>96</v>
      </c>
      <c r="D207" s="350" t="s">
        <v>97</v>
      </c>
      <c r="E207" s="350" t="s">
        <v>109</v>
      </c>
      <c r="F207" s="351"/>
      <c r="G207" s="351"/>
      <c r="H207" s="379">
        <v>250000</v>
      </c>
      <c r="I207" s="379">
        <v>250000</v>
      </c>
      <c r="J207" s="379">
        <v>31250</v>
      </c>
      <c r="K207" s="379">
        <f t="shared" ca="1" si="3"/>
        <v>12.5</v>
      </c>
      <c r="L207" s="372"/>
    </row>
    <row r="208" spans="1:12" outlineLevel="5" x14ac:dyDescent="0.25">
      <c r="A208" s="350" t="s">
        <v>87</v>
      </c>
      <c r="B208" s="350" t="s">
        <v>497</v>
      </c>
      <c r="C208" s="350" t="s">
        <v>96</v>
      </c>
      <c r="D208" s="350" t="s">
        <v>97</v>
      </c>
      <c r="E208" s="350" t="s">
        <v>109</v>
      </c>
      <c r="F208" s="351"/>
      <c r="G208" s="351"/>
      <c r="H208" s="379">
        <v>250000</v>
      </c>
      <c r="I208" s="379">
        <v>250000</v>
      </c>
      <c r="J208" s="379">
        <v>31250</v>
      </c>
      <c r="K208" s="379">
        <f t="shared" ca="1" si="3"/>
        <v>12.5</v>
      </c>
      <c r="L208" s="380"/>
    </row>
    <row r="209" spans="1:12" ht="25.5" outlineLevel="2" x14ac:dyDescent="0.25">
      <c r="A209" s="350" t="s">
        <v>585</v>
      </c>
      <c r="B209" s="350" t="s">
        <v>498</v>
      </c>
      <c r="C209" s="350" t="s">
        <v>76</v>
      </c>
      <c r="D209" s="350" t="s">
        <v>76</v>
      </c>
      <c r="E209" s="350" t="s">
        <v>77</v>
      </c>
      <c r="F209" s="351"/>
      <c r="G209" s="351"/>
      <c r="H209" s="378">
        <v>350000</v>
      </c>
      <c r="I209" s="378">
        <v>350000</v>
      </c>
      <c r="J209" s="378">
        <v>43750</v>
      </c>
      <c r="K209" s="378">
        <f t="shared" ca="1" si="3"/>
        <v>12.5</v>
      </c>
      <c r="L209" s="372"/>
    </row>
    <row r="210" spans="1:12" ht="25.5" outlineLevel="3" x14ac:dyDescent="0.25">
      <c r="A210" s="350" t="s">
        <v>520</v>
      </c>
      <c r="B210" s="350" t="s">
        <v>498</v>
      </c>
      <c r="C210" s="350" t="s">
        <v>76</v>
      </c>
      <c r="D210" s="350" t="s">
        <v>76</v>
      </c>
      <c r="E210" s="350" t="s">
        <v>109</v>
      </c>
      <c r="F210" s="351"/>
      <c r="G210" s="351"/>
      <c r="H210" s="378">
        <v>350000</v>
      </c>
      <c r="I210" s="378">
        <v>350000</v>
      </c>
      <c r="J210" s="378">
        <v>43750</v>
      </c>
      <c r="K210" s="378">
        <f t="shared" ca="1" si="3"/>
        <v>12.5</v>
      </c>
      <c r="L210" s="372"/>
    </row>
    <row r="211" spans="1:12" outlineLevel="4" x14ac:dyDescent="0.25">
      <c r="A211" s="350" t="s">
        <v>84</v>
      </c>
      <c r="B211" s="350" t="s">
        <v>498</v>
      </c>
      <c r="C211" s="350" t="s">
        <v>96</v>
      </c>
      <c r="D211" s="350" t="s">
        <v>97</v>
      </c>
      <c r="E211" s="350" t="s">
        <v>109</v>
      </c>
      <c r="F211" s="351"/>
      <c r="G211" s="351"/>
      <c r="H211" s="379">
        <v>350000</v>
      </c>
      <c r="I211" s="379">
        <v>350000</v>
      </c>
      <c r="J211" s="379">
        <v>43750</v>
      </c>
      <c r="K211" s="379">
        <f t="shared" ca="1" si="3"/>
        <v>12.5</v>
      </c>
      <c r="L211" s="372"/>
    </row>
    <row r="212" spans="1:12" outlineLevel="5" x14ac:dyDescent="0.25">
      <c r="A212" s="350" t="s">
        <v>87</v>
      </c>
      <c r="B212" s="350" t="s">
        <v>498</v>
      </c>
      <c r="C212" s="350" t="s">
        <v>96</v>
      </c>
      <c r="D212" s="350" t="s">
        <v>97</v>
      </c>
      <c r="E212" s="350" t="s">
        <v>109</v>
      </c>
      <c r="F212" s="351"/>
      <c r="G212" s="351"/>
      <c r="H212" s="379">
        <v>350000</v>
      </c>
      <c r="I212" s="379">
        <v>350000</v>
      </c>
      <c r="J212" s="379">
        <v>43750</v>
      </c>
      <c r="K212" s="379">
        <f t="shared" ca="1" si="3"/>
        <v>12.5</v>
      </c>
      <c r="L212" s="380"/>
    </row>
    <row r="213" spans="1:12" outlineLevel="2" x14ac:dyDescent="0.25">
      <c r="A213" s="350" t="s">
        <v>586</v>
      </c>
      <c r="B213" s="350" t="s">
        <v>499</v>
      </c>
      <c r="C213" s="350" t="s">
        <v>76</v>
      </c>
      <c r="D213" s="350" t="s">
        <v>76</v>
      </c>
      <c r="E213" s="350" t="s">
        <v>77</v>
      </c>
      <c r="F213" s="351"/>
      <c r="G213" s="351"/>
      <c r="H213" s="378">
        <v>230000</v>
      </c>
      <c r="I213" s="378">
        <v>230000</v>
      </c>
      <c r="J213" s="378">
        <v>28750</v>
      </c>
      <c r="K213" s="378">
        <f t="shared" ca="1" si="3"/>
        <v>12.5</v>
      </c>
      <c r="L213" s="372"/>
    </row>
    <row r="214" spans="1:12" ht="25.5" outlineLevel="3" x14ac:dyDescent="0.25">
      <c r="A214" s="350" t="s">
        <v>520</v>
      </c>
      <c r="B214" s="350" t="s">
        <v>499</v>
      </c>
      <c r="C214" s="350" t="s">
        <v>76</v>
      </c>
      <c r="D214" s="350" t="s">
        <v>76</v>
      </c>
      <c r="E214" s="350" t="s">
        <v>109</v>
      </c>
      <c r="F214" s="351"/>
      <c r="G214" s="351"/>
      <c r="H214" s="378">
        <v>230000</v>
      </c>
      <c r="I214" s="378">
        <v>230000</v>
      </c>
      <c r="J214" s="378">
        <v>28750</v>
      </c>
      <c r="K214" s="378">
        <f t="shared" ca="1" si="3"/>
        <v>12.5</v>
      </c>
      <c r="L214" s="372"/>
    </row>
    <row r="215" spans="1:12" outlineLevel="4" x14ac:dyDescent="0.25">
      <c r="A215" s="350" t="s">
        <v>84</v>
      </c>
      <c r="B215" s="350" t="s">
        <v>499</v>
      </c>
      <c r="C215" s="350" t="s">
        <v>96</v>
      </c>
      <c r="D215" s="350" t="s">
        <v>97</v>
      </c>
      <c r="E215" s="350" t="s">
        <v>109</v>
      </c>
      <c r="F215" s="351"/>
      <c r="G215" s="351"/>
      <c r="H215" s="379">
        <v>230000</v>
      </c>
      <c r="I215" s="379">
        <v>230000</v>
      </c>
      <c r="J215" s="379">
        <v>28750</v>
      </c>
      <c r="K215" s="379">
        <f t="shared" ca="1" si="3"/>
        <v>12.5</v>
      </c>
      <c r="L215" s="372"/>
    </row>
    <row r="216" spans="1:12" outlineLevel="5" x14ac:dyDescent="0.25">
      <c r="A216" s="350" t="s">
        <v>87</v>
      </c>
      <c r="B216" s="350" t="s">
        <v>499</v>
      </c>
      <c r="C216" s="350" t="s">
        <v>96</v>
      </c>
      <c r="D216" s="350" t="s">
        <v>97</v>
      </c>
      <c r="E216" s="350" t="s">
        <v>109</v>
      </c>
      <c r="F216" s="351"/>
      <c r="G216" s="351"/>
      <c r="H216" s="379">
        <v>230000</v>
      </c>
      <c r="I216" s="379">
        <v>230000</v>
      </c>
      <c r="J216" s="379">
        <v>28750</v>
      </c>
      <c r="K216" s="379">
        <f t="shared" ca="1" si="3"/>
        <v>12.5</v>
      </c>
      <c r="L216" s="380"/>
    </row>
    <row r="217" spans="1:12" ht="38.25" outlineLevel="2" x14ac:dyDescent="0.25">
      <c r="A217" s="350" t="s">
        <v>587</v>
      </c>
      <c r="B217" s="350" t="s">
        <v>479</v>
      </c>
      <c r="C217" s="350" t="s">
        <v>76</v>
      </c>
      <c r="D217" s="350" t="s">
        <v>76</v>
      </c>
      <c r="E217" s="350" t="s">
        <v>77</v>
      </c>
      <c r="F217" s="351"/>
      <c r="G217" s="351"/>
      <c r="H217" s="378">
        <v>350000</v>
      </c>
      <c r="I217" s="378">
        <v>350000</v>
      </c>
      <c r="J217" s="378">
        <v>0</v>
      </c>
      <c r="K217" s="378">
        <f t="shared" ca="1" si="3"/>
        <v>0</v>
      </c>
      <c r="L217" s="372"/>
    </row>
    <row r="218" spans="1:12" ht="38.25" outlineLevel="3" x14ac:dyDescent="0.25">
      <c r="A218" s="350" t="s">
        <v>82</v>
      </c>
      <c r="B218" s="350" t="s">
        <v>479</v>
      </c>
      <c r="C218" s="350" t="s">
        <v>76</v>
      </c>
      <c r="D218" s="350" t="s">
        <v>76</v>
      </c>
      <c r="E218" s="350" t="s">
        <v>83</v>
      </c>
      <c r="F218" s="351"/>
      <c r="G218" s="351"/>
      <c r="H218" s="378">
        <v>350000</v>
      </c>
      <c r="I218" s="378">
        <v>350000</v>
      </c>
      <c r="J218" s="378">
        <v>0</v>
      </c>
      <c r="K218" s="378">
        <f t="shared" ca="1" si="3"/>
        <v>0</v>
      </c>
      <c r="L218" s="372"/>
    </row>
    <row r="219" spans="1:12" outlineLevel="4" x14ac:dyDescent="0.25">
      <c r="A219" s="350" t="s">
        <v>84</v>
      </c>
      <c r="B219" s="350" t="s">
        <v>479</v>
      </c>
      <c r="C219" s="350" t="s">
        <v>96</v>
      </c>
      <c r="D219" s="350" t="s">
        <v>97</v>
      </c>
      <c r="E219" s="350" t="s">
        <v>83</v>
      </c>
      <c r="F219" s="351"/>
      <c r="G219" s="351"/>
      <c r="H219" s="379">
        <v>350000</v>
      </c>
      <c r="I219" s="379">
        <v>350000</v>
      </c>
      <c r="J219" s="379">
        <v>0</v>
      </c>
      <c r="K219" s="379">
        <f t="shared" ca="1" si="3"/>
        <v>0</v>
      </c>
      <c r="L219" s="372"/>
    </row>
    <row r="220" spans="1:12" outlineLevel="5" x14ac:dyDescent="0.25">
      <c r="A220" s="350" t="s">
        <v>87</v>
      </c>
      <c r="B220" s="350" t="s">
        <v>479</v>
      </c>
      <c r="C220" s="350" t="s">
        <v>96</v>
      </c>
      <c r="D220" s="350" t="s">
        <v>97</v>
      </c>
      <c r="E220" s="350" t="s">
        <v>83</v>
      </c>
      <c r="F220" s="351"/>
      <c r="G220" s="351"/>
      <c r="H220" s="379">
        <v>350000</v>
      </c>
      <c r="I220" s="379">
        <v>350000</v>
      </c>
      <c r="J220" s="379">
        <v>0</v>
      </c>
      <c r="K220" s="379">
        <f t="shared" ca="1" si="3"/>
        <v>0</v>
      </c>
      <c r="L220" s="380"/>
    </row>
    <row r="221" spans="1:12" ht="25.5" outlineLevel="2" x14ac:dyDescent="0.25">
      <c r="A221" s="350" t="s">
        <v>588</v>
      </c>
      <c r="B221" s="350" t="s">
        <v>500</v>
      </c>
      <c r="C221" s="350" t="s">
        <v>76</v>
      </c>
      <c r="D221" s="350" t="s">
        <v>76</v>
      </c>
      <c r="E221" s="350" t="s">
        <v>77</v>
      </c>
      <c r="F221" s="351"/>
      <c r="G221" s="351"/>
      <c r="H221" s="378">
        <v>350000</v>
      </c>
      <c r="I221" s="378">
        <v>350000</v>
      </c>
      <c r="J221" s="378">
        <v>43750</v>
      </c>
      <c r="K221" s="378">
        <f t="shared" ca="1" si="3"/>
        <v>12.5</v>
      </c>
      <c r="L221" s="372"/>
    </row>
    <row r="222" spans="1:12" ht="25.5" outlineLevel="3" x14ac:dyDescent="0.25">
      <c r="A222" s="350" t="s">
        <v>520</v>
      </c>
      <c r="B222" s="350" t="s">
        <v>500</v>
      </c>
      <c r="C222" s="350" t="s">
        <v>76</v>
      </c>
      <c r="D222" s="350" t="s">
        <v>76</v>
      </c>
      <c r="E222" s="350" t="s">
        <v>109</v>
      </c>
      <c r="F222" s="351"/>
      <c r="G222" s="351"/>
      <c r="H222" s="378">
        <v>350000</v>
      </c>
      <c r="I222" s="378">
        <v>350000</v>
      </c>
      <c r="J222" s="378">
        <v>43750</v>
      </c>
      <c r="K222" s="378">
        <f t="shared" ca="1" si="3"/>
        <v>12.5</v>
      </c>
      <c r="L222" s="372"/>
    </row>
    <row r="223" spans="1:12" outlineLevel="4" x14ac:dyDescent="0.25">
      <c r="A223" s="350" t="s">
        <v>84</v>
      </c>
      <c r="B223" s="350" t="s">
        <v>500</v>
      </c>
      <c r="C223" s="350" t="s">
        <v>96</v>
      </c>
      <c r="D223" s="350" t="s">
        <v>97</v>
      </c>
      <c r="E223" s="350" t="s">
        <v>109</v>
      </c>
      <c r="F223" s="351"/>
      <c r="G223" s="351"/>
      <c r="H223" s="379">
        <v>350000</v>
      </c>
      <c r="I223" s="379">
        <v>350000</v>
      </c>
      <c r="J223" s="379">
        <v>43750</v>
      </c>
      <c r="K223" s="379">
        <f t="shared" ca="1" si="3"/>
        <v>12.5</v>
      </c>
      <c r="L223" s="372"/>
    </row>
    <row r="224" spans="1:12" outlineLevel="5" x14ac:dyDescent="0.25">
      <c r="A224" s="350" t="s">
        <v>87</v>
      </c>
      <c r="B224" s="350" t="s">
        <v>500</v>
      </c>
      <c r="C224" s="350" t="s">
        <v>96</v>
      </c>
      <c r="D224" s="350" t="s">
        <v>97</v>
      </c>
      <c r="E224" s="350" t="s">
        <v>109</v>
      </c>
      <c r="F224" s="351"/>
      <c r="G224" s="351"/>
      <c r="H224" s="379">
        <v>350000</v>
      </c>
      <c r="I224" s="379">
        <v>350000</v>
      </c>
      <c r="J224" s="379">
        <v>43750</v>
      </c>
      <c r="K224" s="379">
        <f t="shared" ca="1" si="3"/>
        <v>12.5</v>
      </c>
      <c r="L224" s="380"/>
    </row>
    <row r="225" spans="1:12" ht="51" outlineLevel="2" x14ac:dyDescent="0.25">
      <c r="A225" s="350" t="s">
        <v>589</v>
      </c>
      <c r="B225" s="350" t="s">
        <v>501</v>
      </c>
      <c r="C225" s="350" t="s">
        <v>76</v>
      </c>
      <c r="D225" s="350" t="s">
        <v>76</v>
      </c>
      <c r="E225" s="350" t="s">
        <v>77</v>
      </c>
      <c r="F225" s="351"/>
      <c r="G225" s="351"/>
      <c r="H225" s="378">
        <v>6550000</v>
      </c>
      <c r="I225" s="378">
        <v>6550000</v>
      </c>
      <c r="J225" s="378">
        <v>68750</v>
      </c>
      <c r="K225" s="378">
        <f t="shared" ca="1" si="3"/>
        <v>1.0496183206106871</v>
      </c>
      <c r="L225" s="372"/>
    </row>
    <row r="226" spans="1:12" ht="25.5" outlineLevel="3" x14ac:dyDescent="0.25">
      <c r="A226" s="350" t="s">
        <v>520</v>
      </c>
      <c r="B226" s="350" t="s">
        <v>501</v>
      </c>
      <c r="C226" s="350" t="s">
        <v>76</v>
      </c>
      <c r="D226" s="350" t="s">
        <v>76</v>
      </c>
      <c r="E226" s="350" t="s">
        <v>109</v>
      </c>
      <c r="F226" s="351"/>
      <c r="G226" s="351"/>
      <c r="H226" s="378">
        <v>550000</v>
      </c>
      <c r="I226" s="378">
        <v>550000</v>
      </c>
      <c r="J226" s="378">
        <v>68750</v>
      </c>
      <c r="K226" s="378">
        <f t="shared" ca="1" si="3"/>
        <v>12.5</v>
      </c>
      <c r="L226" s="372"/>
    </row>
    <row r="227" spans="1:12" outlineLevel="4" x14ac:dyDescent="0.25">
      <c r="A227" s="350" t="s">
        <v>84</v>
      </c>
      <c r="B227" s="350" t="s">
        <v>501</v>
      </c>
      <c r="C227" s="350" t="s">
        <v>96</v>
      </c>
      <c r="D227" s="350" t="s">
        <v>97</v>
      </c>
      <c r="E227" s="350" t="s">
        <v>109</v>
      </c>
      <c r="F227" s="351"/>
      <c r="G227" s="351"/>
      <c r="H227" s="379">
        <v>550000</v>
      </c>
      <c r="I227" s="379">
        <v>550000</v>
      </c>
      <c r="J227" s="379">
        <v>68750</v>
      </c>
      <c r="K227" s="379">
        <f t="shared" ca="1" si="3"/>
        <v>12.5</v>
      </c>
      <c r="L227" s="372"/>
    </row>
    <row r="228" spans="1:12" outlineLevel="5" x14ac:dyDescent="0.25">
      <c r="A228" s="350" t="s">
        <v>87</v>
      </c>
      <c r="B228" s="350" t="s">
        <v>501</v>
      </c>
      <c r="C228" s="350" t="s">
        <v>96</v>
      </c>
      <c r="D228" s="350" t="s">
        <v>97</v>
      </c>
      <c r="E228" s="350" t="s">
        <v>109</v>
      </c>
      <c r="F228" s="351"/>
      <c r="G228" s="351"/>
      <c r="H228" s="379">
        <v>550000</v>
      </c>
      <c r="I228" s="379">
        <v>550000</v>
      </c>
      <c r="J228" s="379">
        <v>68750</v>
      </c>
      <c r="K228" s="379">
        <f t="shared" ca="1" si="3"/>
        <v>12.5</v>
      </c>
      <c r="L228" s="380"/>
    </row>
    <row r="229" spans="1:12" ht="38.25" outlineLevel="3" x14ac:dyDescent="0.25">
      <c r="A229" s="350" t="s">
        <v>82</v>
      </c>
      <c r="B229" s="350" t="s">
        <v>501</v>
      </c>
      <c r="C229" s="350" t="s">
        <v>76</v>
      </c>
      <c r="D229" s="350" t="s">
        <v>76</v>
      </c>
      <c r="E229" s="350" t="s">
        <v>83</v>
      </c>
      <c r="F229" s="351"/>
      <c r="G229" s="351"/>
      <c r="H229" s="378">
        <v>6000000</v>
      </c>
      <c r="I229" s="378">
        <v>6000000</v>
      </c>
      <c r="J229" s="378">
        <v>0</v>
      </c>
      <c r="K229" s="378">
        <f t="shared" ca="1" si="3"/>
        <v>0</v>
      </c>
      <c r="L229" s="372"/>
    </row>
    <row r="230" spans="1:12" outlineLevel="4" x14ac:dyDescent="0.25">
      <c r="A230" s="350" t="s">
        <v>84</v>
      </c>
      <c r="B230" s="350" t="s">
        <v>501</v>
      </c>
      <c r="C230" s="350" t="s">
        <v>96</v>
      </c>
      <c r="D230" s="350" t="s">
        <v>97</v>
      </c>
      <c r="E230" s="350" t="s">
        <v>83</v>
      </c>
      <c r="F230" s="351"/>
      <c r="G230" s="351"/>
      <c r="H230" s="379">
        <v>6000000</v>
      </c>
      <c r="I230" s="379">
        <v>6000000</v>
      </c>
      <c r="J230" s="379">
        <v>0</v>
      </c>
      <c r="K230" s="379">
        <f t="shared" ca="1" si="3"/>
        <v>0</v>
      </c>
      <c r="L230" s="372"/>
    </row>
    <row r="231" spans="1:12" outlineLevel="5" x14ac:dyDescent="0.25">
      <c r="A231" s="350" t="s">
        <v>87</v>
      </c>
      <c r="B231" s="350" t="s">
        <v>501</v>
      </c>
      <c r="C231" s="350" t="s">
        <v>96</v>
      </c>
      <c r="D231" s="350" t="s">
        <v>97</v>
      </c>
      <c r="E231" s="350" t="s">
        <v>83</v>
      </c>
      <c r="F231" s="351"/>
      <c r="G231" s="351"/>
      <c r="H231" s="379">
        <v>6000000</v>
      </c>
      <c r="I231" s="379">
        <v>6000000</v>
      </c>
      <c r="J231" s="379">
        <v>0</v>
      </c>
      <c r="K231" s="379">
        <f t="shared" ca="1" si="3"/>
        <v>0</v>
      </c>
      <c r="L231" s="380"/>
    </row>
    <row r="232" spans="1:12" ht="38.25" outlineLevel="2" x14ac:dyDescent="0.25">
      <c r="A232" s="350" t="s">
        <v>590</v>
      </c>
      <c r="B232" s="350" t="s">
        <v>502</v>
      </c>
      <c r="C232" s="350" t="s">
        <v>76</v>
      </c>
      <c r="D232" s="350" t="s">
        <v>76</v>
      </c>
      <c r="E232" s="350" t="s">
        <v>77</v>
      </c>
      <c r="F232" s="351"/>
      <c r="G232" s="351"/>
      <c r="H232" s="378">
        <v>12500000</v>
      </c>
      <c r="I232" s="378">
        <v>12500000</v>
      </c>
      <c r="J232" s="378">
        <v>0</v>
      </c>
      <c r="K232" s="378">
        <f t="shared" ca="1" si="3"/>
        <v>0</v>
      </c>
      <c r="L232" s="372"/>
    </row>
    <row r="233" spans="1:12" ht="38.25" outlineLevel="3" x14ac:dyDescent="0.25">
      <c r="A233" s="350" t="s">
        <v>82</v>
      </c>
      <c r="B233" s="350" t="s">
        <v>502</v>
      </c>
      <c r="C233" s="350" t="s">
        <v>76</v>
      </c>
      <c r="D233" s="350" t="s">
        <v>76</v>
      </c>
      <c r="E233" s="350" t="s">
        <v>83</v>
      </c>
      <c r="F233" s="351"/>
      <c r="G233" s="351"/>
      <c r="H233" s="378">
        <v>12500000</v>
      </c>
      <c r="I233" s="378">
        <v>12500000</v>
      </c>
      <c r="J233" s="378">
        <v>0</v>
      </c>
      <c r="K233" s="378">
        <f t="shared" ca="1" si="3"/>
        <v>0</v>
      </c>
      <c r="L233" s="372"/>
    </row>
    <row r="234" spans="1:12" outlineLevel="4" x14ac:dyDescent="0.25">
      <c r="A234" s="350" t="s">
        <v>84</v>
      </c>
      <c r="B234" s="350" t="s">
        <v>502</v>
      </c>
      <c r="C234" s="350" t="s">
        <v>96</v>
      </c>
      <c r="D234" s="350" t="s">
        <v>97</v>
      </c>
      <c r="E234" s="350" t="s">
        <v>83</v>
      </c>
      <c r="F234" s="351"/>
      <c r="G234" s="351"/>
      <c r="H234" s="379">
        <v>12500000</v>
      </c>
      <c r="I234" s="379">
        <v>12500000</v>
      </c>
      <c r="J234" s="379">
        <v>0</v>
      </c>
      <c r="K234" s="379">
        <f t="shared" ca="1" si="3"/>
        <v>0</v>
      </c>
      <c r="L234" s="372"/>
    </row>
    <row r="235" spans="1:12" outlineLevel="5" x14ac:dyDescent="0.25">
      <c r="A235" s="350" t="s">
        <v>87</v>
      </c>
      <c r="B235" s="350" t="s">
        <v>502</v>
      </c>
      <c r="C235" s="350" t="s">
        <v>96</v>
      </c>
      <c r="D235" s="350" t="s">
        <v>97</v>
      </c>
      <c r="E235" s="350" t="s">
        <v>83</v>
      </c>
      <c r="F235" s="351"/>
      <c r="G235" s="351"/>
      <c r="H235" s="379">
        <v>12500000</v>
      </c>
      <c r="I235" s="379">
        <v>12500000</v>
      </c>
      <c r="J235" s="379">
        <v>0</v>
      </c>
      <c r="K235" s="379">
        <f t="shared" ca="1" si="3"/>
        <v>0</v>
      </c>
      <c r="L235" s="380"/>
    </row>
    <row r="236" spans="1:12" ht="25.5" outlineLevel="2" x14ac:dyDescent="0.25">
      <c r="A236" s="350" t="s">
        <v>591</v>
      </c>
      <c r="B236" s="350" t="s">
        <v>503</v>
      </c>
      <c r="C236" s="350" t="s">
        <v>76</v>
      </c>
      <c r="D236" s="350" t="s">
        <v>76</v>
      </c>
      <c r="E236" s="350" t="s">
        <v>77</v>
      </c>
      <c r="F236" s="351"/>
      <c r="G236" s="351"/>
      <c r="H236" s="378">
        <v>4800000</v>
      </c>
      <c r="I236" s="378">
        <v>4800000</v>
      </c>
      <c r="J236" s="378">
        <v>491090</v>
      </c>
      <c r="K236" s="378">
        <f t="shared" ca="1" si="3"/>
        <v>10.231041666666666</v>
      </c>
      <c r="L236" s="372"/>
    </row>
    <row r="237" spans="1:12" ht="38.25" outlineLevel="3" x14ac:dyDescent="0.25">
      <c r="A237" s="350" t="s">
        <v>82</v>
      </c>
      <c r="B237" s="350" t="s">
        <v>503</v>
      </c>
      <c r="C237" s="350" t="s">
        <v>76</v>
      </c>
      <c r="D237" s="350" t="s">
        <v>76</v>
      </c>
      <c r="E237" s="350" t="s">
        <v>83</v>
      </c>
      <c r="F237" s="351"/>
      <c r="G237" s="351"/>
      <c r="H237" s="378">
        <v>4800000</v>
      </c>
      <c r="I237" s="378">
        <v>4800000</v>
      </c>
      <c r="J237" s="378">
        <v>491090</v>
      </c>
      <c r="K237" s="378">
        <f t="shared" ca="1" si="3"/>
        <v>10.231041666666666</v>
      </c>
      <c r="L237" s="372"/>
    </row>
    <row r="238" spans="1:12" outlineLevel="4" x14ac:dyDescent="0.25">
      <c r="A238" s="350" t="s">
        <v>84</v>
      </c>
      <c r="B238" s="350" t="s">
        <v>503</v>
      </c>
      <c r="C238" s="350" t="s">
        <v>96</v>
      </c>
      <c r="D238" s="350" t="s">
        <v>97</v>
      </c>
      <c r="E238" s="350" t="s">
        <v>83</v>
      </c>
      <c r="F238" s="351"/>
      <c r="G238" s="351"/>
      <c r="H238" s="379">
        <v>4800000</v>
      </c>
      <c r="I238" s="379">
        <v>4800000</v>
      </c>
      <c r="J238" s="379">
        <v>491090</v>
      </c>
      <c r="K238" s="379">
        <f t="shared" ca="1" si="3"/>
        <v>10.231041666666666</v>
      </c>
      <c r="L238" s="372"/>
    </row>
    <row r="239" spans="1:12" outlineLevel="5" x14ac:dyDescent="0.25">
      <c r="A239" s="350" t="s">
        <v>87</v>
      </c>
      <c r="B239" s="350" t="s">
        <v>503</v>
      </c>
      <c r="C239" s="350" t="s">
        <v>96</v>
      </c>
      <c r="D239" s="350" t="s">
        <v>97</v>
      </c>
      <c r="E239" s="350" t="s">
        <v>83</v>
      </c>
      <c r="F239" s="351"/>
      <c r="G239" s="351"/>
      <c r="H239" s="379">
        <v>4800000</v>
      </c>
      <c r="I239" s="379">
        <v>4800000</v>
      </c>
      <c r="J239" s="379">
        <v>491090</v>
      </c>
      <c r="K239" s="379">
        <f t="shared" ca="1" si="3"/>
        <v>10.231041666666666</v>
      </c>
      <c r="L239" s="380"/>
    </row>
    <row r="240" spans="1:12" ht="25.5" outlineLevel="2" x14ac:dyDescent="0.25">
      <c r="A240" s="350" t="s">
        <v>592</v>
      </c>
      <c r="B240" s="350" t="s">
        <v>504</v>
      </c>
      <c r="C240" s="350" t="s">
        <v>76</v>
      </c>
      <c r="D240" s="350" t="s">
        <v>76</v>
      </c>
      <c r="E240" s="350" t="s">
        <v>77</v>
      </c>
      <c r="F240" s="351"/>
      <c r="G240" s="351"/>
      <c r="H240" s="378">
        <v>2000000</v>
      </c>
      <c r="I240" s="378">
        <v>2000000</v>
      </c>
      <c r="J240" s="378">
        <v>2000000</v>
      </c>
      <c r="K240" s="378">
        <f t="shared" ca="1" si="3"/>
        <v>100</v>
      </c>
      <c r="L240" s="372"/>
    </row>
    <row r="241" spans="1:15" ht="38.25" outlineLevel="3" x14ac:dyDescent="0.25">
      <c r="A241" s="350" t="s">
        <v>82</v>
      </c>
      <c r="B241" s="350" t="s">
        <v>504</v>
      </c>
      <c r="C241" s="350" t="s">
        <v>76</v>
      </c>
      <c r="D241" s="350" t="s">
        <v>76</v>
      </c>
      <c r="E241" s="350" t="s">
        <v>83</v>
      </c>
      <c r="F241" s="351"/>
      <c r="G241" s="351"/>
      <c r="H241" s="378">
        <v>2000000</v>
      </c>
      <c r="I241" s="378">
        <v>2000000</v>
      </c>
      <c r="J241" s="378">
        <v>2000000</v>
      </c>
      <c r="K241" s="378">
        <f t="shared" ca="1" si="3"/>
        <v>100</v>
      </c>
      <c r="L241" s="372"/>
    </row>
    <row r="242" spans="1:15" outlineLevel="4" x14ac:dyDescent="0.25">
      <c r="A242" s="350" t="s">
        <v>84</v>
      </c>
      <c r="B242" s="350" t="s">
        <v>504</v>
      </c>
      <c r="C242" s="350" t="s">
        <v>96</v>
      </c>
      <c r="D242" s="350" t="s">
        <v>97</v>
      </c>
      <c r="E242" s="350" t="s">
        <v>83</v>
      </c>
      <c r="F242" s="351"/>
      <c r="G242" s="351"/>
      <c r="H242" s="379">
        <v>2000000</v>
      </c>
      <c r="I242" s="379">
        <v>2000000</v>
      </c>
      <c r="J242" s="379">
        <v>2000000</v>
      </c>
      <c r="K242" s="379">
        <f t="shared" ca="1" si="3"/>
        <v>100</v>
      </c>
      <c r="L242" s="372"/>
    </row>
    <row r="243" spans="1:15" outlineLevel="5" x14ac:dyDescent="0.25">
      <c r="A243" s="350" t="s">
        <v>87</v>
      </c>
      <c r="B243" s="350" t="s">
        <v>504</v>
      </c>
      <c r="C243" s="350" t="s">
        <v>96</v>
      </c>
      <c r="D243" s="350" t="s">
        <v>97</v>
      </c>
      <c r="E243" s="350" t="s">
        <v>83</v>
      </c>
      <c r="F243" s="351"/>
      <c r="G243" s="351"/>
      <c r="H243" s="379">
        <v>2000000</v>
      </c>
      <c r="I243" s="379">
        <v>2000000</v>
      </c>
      <c r="J243" s="379">
        <v>2000000</v>
      </c>
      <c r="K243" s="379">
        <f t="shared" ca="1" si="3"/>
        <v>100</v>
      </c>
      <c r="L243" s="380"/>
    </row>
    <row r="244" spans="1:15" ht="25.5" outlineLevel="1" x14ac:dyDescent="0.25">
      <c r="A244" s="350" t="s">
        <v>121</v>
      </c>
      <c r="B244" s="350" t="s">
        <v>122</v>
      </c>
      <c r="C244" s="350" t="s">
        <v>76</v>
      </c>
      <c r="D244" s="350" t="s">
        <v>76</v>
      </c>
      <c r="E244" s="350" t="s">
        <v>77</v>
      </c>
      <c r="F244" s="351"/>
      <c r="G244" s="351"/>
      <c r="H244" s="378">
        <v>31502000</v>
      </c>
      <c r="I244" s="378">
        <v>31502000</v>
      </c>
      <c r="J244" s="378">
        <v>7873515</v>
      </c>
      <c r="K244" s="378">
        <f t="shared" ca="1" si="3"/>
        <v>24.993698812773793</v>
      </c>
      <c r="L244" s="372"/>
    </row>
    <row r="245" spans="1:15" ht="25.5" outlineLevel="2" x14ac:dyDescent="0.25">
      <c r="A245" s="350" t="s">
        <v>123</v>
      </c>
      <c r="B245" s="350" t="s">
        <v>124</v>
      </c>
      <c r="C245" s="350" t="s">
        <v>76</v>
      </c>
      <c r="D245" s="350" t="s">
        <v>76</v>
      </c>
      <c r="E245" s="350" t="s">
        <v>77</v>
      </c>
      <c r="F245" s="351"/>
      <c r="G245" s="351"/>
      <c r="H245" s="378">
        <v>31502000</v>
      </c>
      <c r="I245" s="378">
        <v>31502000</v>
      </c>
      <c r="J245" s="378">
        <v>7873515</v>
      </c>
      <c r="K245" s="378">
        <f t="shared" ca="1" si="3"/>
        <v>24.993698812773793</v>
      </c>
      <c r="L245" s="372"/>
    </row>
    <row r="246" spans="1:15" ht="63.75" outlineLevel="3" x14ac:dyDescent="0.25">
      <c r="A246" s="350" t="s">
        <v>125</v>
      </c>
      <c r="B246" s="350" t="s">
        <v>124</v>
      </c>
      <c r="C246" s="350" t="s">
        <v>76</v>
      </c>
      <c r="D246" s="350" t="s">
        <v>76</v>
      </c>
      <c r="E246" s="350" t="s">
        <v>126</v>
      </c>
      <c r="F246" s="351"/>
      <c r="G246" s="351"/>
      <c r="H246" s="378">
        <v>23902700</v>
      </c>
      <c r="I246" s="378">
        <v>23902700</v>
      </c>
      <c r="J246" s="378">
        <v>5975700</v>
      </c>
      <c r="K246" s="378">
        <f t="shared" ca="1" si="3"/>
        <v>25.000104590694779</v>
      </c>
      <c r="L246" s="372"/>
      <c r="O246" s="385">
        <f>I246+I253+I258</f>
        <v>31502000</v>
      </c>
    </row>
    <row r="247" spans="1:15" outlineLevel="4" x14ac:dyDescent="0.25">
      <c r="A247" s="350" t="s">
        <v>84</v>
      </c>
      <c r="B247" s="350" t="s">
        <v>124</v>
      </c>
      <c r="C247" s="350" t="s">
        <v>96</v>
      </c>
      <c r="D247" s="350" t="s">
        <v>89</v>
      </c>
      <c r="E247" s="350" t="s">
        <v>126</v>
      </c>
      <c r="F247" s="351"/>
      <c r="G247" s="351"/>
      <c r="H247" s="379">
        <v>17820700</v>
      </c>
      <c r="I247" s="379">
        <v>17820700</v>
      </c>
      <c r="J247" s="379">
        <v>4455180</v>
      </c>
      <c r="K247" s="379">
        <f t="shared" ca="1" si="3"/>
        <v>25.000028057259254</v>
      </c>
      <c r="L247" s="372"/>
    </row>
    <row r="248" spans="1:15" outlineLevel="5" x14ac:dyDescent="0.25">
      <c r="A248" s="350" t="s">
        <v>87</v>
      </c>
      <c r="B248" s="350" t="s">
        <v>124</v>
      </c>
      <c r="C248" s="350" t="s">
        <v>96</v>
      </c>
      <c r="D248" s="350" t="s">
        <v>89</v>
      </c>
      <c r="E248" s="350" t="s">
        <v>126</v>
      </c>
      <c r="F248" s="351"/>
      <c r="G248" s="351"/>
      <c r="H248" s="379">
        <v>17820700</v>
      </c>
      <c r="I248" s="379">
        <v>17820700</v>
      </c>
      <c r="J248" s="379">
        <v>4455180</v>
      </c>
      <c r="K248" s="379">
        <f t="shared" ca="1" si="3"/>
        <v>25.000028057259254</v>
      </c>
      <c r="L248" s="380"/>
    </row>
    <row r="249" spans="1:15" outlineLevel="4" x14ac:dyDescent="0.25">
      <c r="A249" s="350" t="s">
        <v>84</v>
      </c>
      <c r="B249" s="350" t="s">
        <v>124</v>
      </c>
      <c r="C249" s="350" t="s">
        <v>96</v>
      </c>
      <c r="D249" s="350" t="s">
        <v>89</v>
      </c>
      <c r="E249" s="350" t="s">
        <v>126</v>
      </c>
      <c r="F249" s="351"/>
      <c r="G249" s="351"/>
      <c r="H249" s="379">
        <v>700000</v>
      </c>
      <c r="I249" s="379">
        <v>700000</v>
      </c>
      <c r="J249" s="379">
        <v>175020</v>
      </c>
      <c r="K249" s="379">
        <f t="shared" ca="1" si="3"/>
        <v>25.002857142857142</v>
      </c>
      <c r="L249" s="372"/>
    </row>
    <row r="250" spans="1:15" outlineLevel="5" x14ac:dyDescent="0.25">
      <c r="A250" s="350" t="s">
        <v>87</v>
      </c>
      <c r="B250" s="350" t="s">
        <v>124</v>
      </c>
      <c r="C250" s="350" t="s">
        <v>96</v>
      </c>
      <c r="D250" s="350" t="s">
        <v>89</v>
      </c>
      <c r="E250" s="350" t="s">
        <v>126</v>
      </c>
      <c r="F250" s="351"/>
      <c r="G250" s="351"/>
      <c r="H250" s="379">
        <v>700000</v>
      </c>
      <c r="I250" s="379">
        <v>700000</v>
      </c>
      <c r="J250" s="379">
        <v>175020</v>
      </c>
      <c r="K250" s="379">
        <f t="shared" ca="1" si="3"/>
        <v>25.002857142857142</v>
      </c>
      <c r="L250" s="380"/>
    </row>
    <row r="251" spans="1:15" outlineLevel="4" x14ac:dyDescent="0.25">
      <c r="A251" s="350" t="s">
        <v>84</v>
      </c>
      <c r="B251" s="350" t="s">
        <v>124</v>
      </c>
      <c r="C251" s="350" t="s">
        <v>96</v>
      </c>
      <c r="D251" s="350" t="s">
        <v>89</v>
      </c>
      <c r="E251" s="350" t="s">
        <v>126</v>
      </c>
      <c r="F251" s="351"/>
      <c r="G251" s="351"/>
      <c r="H251" s="379">
        <v>5382000</v>
      </c>
      <c r="I251" s="379">
        <v>5382000</v>
      </c>
      <c r="J251" s="379">
        <v>1345500</v>
      </c>
      <c r="K251" s="379">
        <f t="shared" ca="1" si="3"/>
        <v>25</v>
      </c>
      <c r="L251" s="372"/>
    </row>
    <row r="252" spans="1:15" outlineLevel="5" x14ac:dyDescent="0.25">
      <c r="A252" s="350" t="s">
        <v>87</v>
      </c>
      <c r="B252" s="350" t="s">
        <v>124</v>
      </c>
      <c r="C252" s="350" t="s">
        <v>96</v>
      </c>
      <c r="D252" s="350" t="s">
        <v>89</v>
      </c>
      <c r="E252" s="350" t="s">
        <v>126</v>
      </c>
      <c r="F252" s="351"/>
      <c r="G252" s="351"/>
      <c r="H252" s="379">
        <v>5382000</v>
      </c>
      <c r="I252" s="379">
        <v>5382000</v>
      </c>
      <c r="J252" s="379">
        <v>1345500</v>
      </c>
      <c r="K252" s="379">
        <f t="shared" ca="1" si="3"/>
        <v>25</v>
      </c>
      <c r="L252" s="380"/>
    </row>
    <row r="253" spans="1:15" ht="25.5" outlineLevel="3" x14ac:dyDescent="0.25">
      <c r="A253" s="350" t="s">
        <v>520</v>
      </c>
      <c r="B253" s="350" t="s">
        <v>124</v>
      </c>
      <c r="C253" s="350" t="s">
        <v>76</v>
      </c>
      <c r="D253" s="350" t="s">
        <v>76</v>
      </c>
      <c r="E253" s="350" t="s">
        <v>109</v>
      </c>
      <c r="F253" s="351"/>
      <c r="G253" s="351"/>
      <c r="H253" s="378">
        <v>7394000</v>
      </c>
      <c r="I253" s="378">
        <v>7394000</v>
      </c>
      <c r="J253" s="378">
        <v>1871490</v>
      </c>
      <c r="K253" s="378">
        <f t="shared" ca="1" si="3"/>
        <v>25.310927779280494</v>
      </c>
      <c r="L253" s="372"/>
    </row>
    <row r="254" spans="1:15" outlineLevel="4" x14ac:dyDescent="0.25">
      <c r="A254" s="350" t="s">
        <v>84</v>
      </c>
      <c r="B254" s="350" t="s">
        <v>124</v>
      </c>
      <c r="C254" s="350" t="s">
        <v>96</v>
      </c>
      <c r="D254" s="350" t="s">
        <v>89</v>
      </c>
      <c r="E254" s="350" t="s">
        <v>109</v>
      </c>
      <c r="F254" s="351"/>
      <c r="G254" s="351"/>
      <c r="H254" s="379">
        <v>0</v>
      </c>
      <c r="I254" s="379">
        <v>335600</v>
      </c>
      <c r="J254" s="379">
        <v>84000</v>
      </c>
      <c r="K254" s="379">
        <f t="shared" ca="1" si="3"/>
        <v>25.029797377830754</v>
      </c>
      <c r="L254" s="372"/>
    </row>
    <row r="255" spans="1:15" outlineLevel="5" x14ac:dyDescent="0.25">
      <c r="A255" s="350" t="s">
        <v>87</v>
      </c>
      <c r="B255" s="350" t="s">
        <v>124</v>
      </c>
      <c r="C255" s="350" t="s">
        <v>96</v>
      </c>
      <c r="D255" s="350" t="s">
        <v>89</v>
      </c>
      <c r="E255" s="350" t="s">
        <v>109</v>
      </c>
      <c r="F255" s="351"/>
      <c r="G255" s="351"/>
      <c r="H255" s="379">
        <v>0</v>
      </c>
      <c r="I255" s="379">
        <v>335600</v>
      </c>
      <c r="J255" s="379">
        <v>84000</v>
      </c>
      <c r="K255" s="379">
        <f t="shared" ca="1" si="3"/>
        <v>25.029797377830754</v>
      </c>
      <c r="L255" s="380"/>
    </row>
    <row r="256" spans="1:15" outlineLevel="4" x14ac:dyDescent="0.25">
      <c r="A256" s="350" t="s">
        <v>84</v>
      </c>
      <c r="B256" s="350" t="s">
        <v>124</v>
      </c>
      <c r="C256" s="350" t="s">
        <v>96</v>
      </c>
      <c r="D256" s="350" t="s">
        <v>89</v>
      </c>
      <c r="E256" s="350" t="s">
        <v>109</v>
      </c>
      <c r="F256" s="351"/>
      <c r="G256" s="351"/>
      <c r="H256" s="379">
        <v>7394000</v>
      </c>
      <c r="I256" s="379">
        <v>7058400</v>
      </c>
      <c r="J256" s="379">
        <v>1787490</v>
      </c>
      <c r="K256" s="379">
        <f t="shared" ca="1" si="3"/>
        <v>25.324294457667463</v>
      </c>
      <c r="L256" s="372"/>
    </row>
    <row r="257" spans="1:13" outlineLevel="5" x14ac:dyDescent="0.25">
      <c r="A257" s="350" t="s">
        <v>87</v>
      </c>
      <c r="B257" s="350" t="s">
        <v>124</v>
      </c>
      <c r="C257" s="350" t="s">
        <v>96</v>
      </c>
      <c r="D257" s="350" t="s">
        <v>89</v>
      </c>
      <c r="E257" s="350" t="s">
        <v>109</v>
      </c>
      <c r="F257" s="351"/>
      <c r="G257" s="351"/>
      <c r="H257" s="379">
        <v>7394000</v>
      </c>
      <c r="I257" s="379">
        <v>7058400</v>
      </c>
      <c r="J257" s="379">
        <v>1787490</v>
      </c>
      <c r="K257" s="379">
        <f t="shared" ca="1" si="3"/>
        <v>25.324294457667463</v>
      </c>
      <c r="L257" s="380"/>
    </row>
    <row r="258" spans="1:13" outlineLevel="3" x14ac:dyDescent="0.25">
      <c r="A258" s="350" t="s">
        <v>127</v>
      </c>
      <c r="B258" s="350" t="s">
        <v>124</v>
      </c>
      <c r="C258" s="350" t="s">
        <v>76</v>
      </c>
      <c r="D258" s="350" t="s">
        <v>76</v>
      </c>
      <c r="E258" s="350" t="s">
        <v>128</v>
      </c>
      <c r="F258" s="351"/>
      <c r="G258" s="351"/>
      <c r="H258" s="378">
        <v>205300</v>
      </c>
      <c r="I258" s="378">
        <v>205300</v>
      </c>
      <c r="J258" s="378">
        <v>26325</v>
      </c>
      <c r="K258" s="378">
        <f t="shared" ca="1" si="3"/>
        <v>12.822698490014615</v>
      </c>
      <c r="L258" s="372"/>
    </row>
    <row r="259" spans="1:13" outlineLevel="4" x14ac:dyDescent="0.25">
      <c r="A259" s="350" t="s">
        <v>84</v>
      </c>
      <c r="B259" s="350" t="s">
        <v>124</v>
      </c>
      <c r="C259" s="350" t="s">
        <v>96</v>
      </c>
      <c r="D259" s="350" t="s">
        <v>89</v>
      </c>
      <c r="E259" s="350" t="s">
        <v>128</v>
      </c>
      <c r="F259" s="351"/>
      <c r="G259" s="351"/>
      <c r="H259" s="379">
        <v>92800</v>
      </c>
      <c r="I259" s="379">
        <v>92800</v>
      </c>
      <c r="J259" s="379">
        <v>23200</v>
      </c>
      <c r="K259" s="379">
        <f t="shared" ca="1" si="3"/>
        <v>25</v>
      </c>
      <c r="L259" s="372"/>
    </row>
    <row r="260" spans="1:13" outlineLevel="5" x14ac:dyDescent="0.25">
      <c r="A260" s="350" t="s">
        <v>87</v>
      </c>
      <c r="B260" s="350" t="s">
        <v>124</v>
      </c>
      <c r="C260" s="350" t="s">
        <v>96</v>
      </c>
      <c r="D260" s="350" t="s">
        <v>89</v>
      </c>
      <c r="E260" s="350" t="s">
        <v>128</v>
      </c>
      <c r="F260" s="351"/>
      <c r="G260" s="351"/>
      <c r="H260" s="379">
        <v>92800</v>
      </c>
      <c r="I260" s="379">
        <v>92800</v>
      </c>
      <c r="J260" s="379">
        <v>23200</v>
      </c>
      <c r="K260" s="379">
        <f t="shared" ca="1" si="3"/>
        <v>25</v>
      </c>
      <c r="L260" s="380"/>
    </row>
    <row r="261" spans="1:13" outlineLevel="4" x14ac:dyDescent="0.25">
      <c r="A261" s="350" t="s">
        <v>84</v>
      </c>
      <c r="B261" s="350" t="s">
        <v>124</v>
      </c>
      <c r="C261" s="350" t="s">
        <v>96</v>
      </c>
      <c r="D261" s="350" t="s">
        <v>89</v>
      </c>
      <c r="E261" s="350" t="s">
        <v>128</v>
      </c>
      <c r="F261" s="351"/>
      <c r="G261" s="351"/>
      <c r="H261" s="379">
        <v>12500</v>
      </c>
      <c r="I261" s="379">
        <v>12500</v>
      </c>
      <c r="J261" s="379">
        <v>3125</v>
      </c>
      <c r="K261" s="379">
        <f t="shared" ca="1" si="3"/>
        <v>25</v>
      </c>
      <c r="L261" s="372"/>
    </row>
    <row r="262" spans="1:13" outlineLevel="5" x14ac:dyDescent="0.25">
      <c r="A262" s="350" t="s">
        <v>87</v>
      </c>
      <c r="B262" s="350" t="s">
        <v>124</v>
      </c>
      <c r="C262" s="350" t="s">
        <v>96</v>
      </c>
      <c r="D262" s="350" t="s">
        <v>89</v>
      </c>
      <c r="E262" s="350" t="s">
        <v>128</v>
      </c>
      <c r="F262" s="351"/>
      <c r="G262" s="351"/>
      <c r="H262" s="379">
        <v>12500</v>
      </c>
      <c r="I262" s="379">
        <v>12500</v>
      </c>
      <c r="J262" s="379">
        <v>3125</v>
      </c>
      <c r="K262" s="379">
        <f t="shared" ca="1" si="3"/>
        <v>25</v>
      </c>
      <c r="L262" s="380"/>
    </row>
    <row r="263" spans="1:13" outlineLevel="4" x14ac:dyDescent="0.25">
      <c r="A263" s="350" t="s">
        <v>84</v>
      </c>
      <c r="B263" s="350" t="s">
        <v>124</v>
      </c>
      <c r="C263" s="350" t="s">
        <v>96</v>
      </c>
      <c r="D263" s="350" t="s">
        <v>89</v>
      </c>
      <c r="E263" s="350" t="s">
        <v>128</v>
      </c>
      <c r="F263" s="351"/>
      <c r="G263" s="351"/>
      <c r="H263" s="379">
        <v>100000</v>
      </c>
      <c r="I263" s="379">
        <v>100000</v>
      </c>
      <c r="J263" s="379">
        <v>0</v>
      </c>
      <c r="K263" s="379">
        <f t="shared" ca="1" si="3"/>
        <v>0</v>
      </c>
      <c r="L263" s="372"/>
    </row>
    <row r="264" spans="1:13" outlineLevel="5" x14ac:dyDescent="0.25">
      <c r="A264" s="350" t="s">
        <v>87</v>
      </c>
      <c r="B264" s="350" t="s">
        <v>124</v>
      </c>
      <c r="C264" s="350" t="s">
        <v>96</v>
      </c>
      <c r="D264" s="350" t="s">
        <v>89</v>
      </c>
      <c r="E264" s="350" t="s">
        <v>128</v>
      </c>
      <c r="F264" s="351"/>
      <c r="G264" s="351"/>
      <c r="H264" s="379">
        <v>100000</v>
      </c>
      <c r="I264" s="379">
        <v>100000</v>
      </c>
      <c r="J264" s="379">
        <v>0</v>
      </c>
      <c r="K264" s="379">
        <f t="shared" ca="1" si="3"/>
        <v>0</v>
      </c>
      <c r="L264" s="380"/>
    </row>
    <row r="265" spans="1:13" ht="12.75" customHeight="1" x14ac:dyDescent="0.25">
      <c r="A265" s="381" t="s">
        <v>249</v>
      </c>
      <c r="B265" s="381"/>
      <c r="C265" s="381"/>
      <c r="D265" s="381"/>
      <c r="E265" s="381"/>
      <c r="F265" s="381"/>
      <c r="G265" s="381"/>
      <c r="H265" s="382">
        <v>132013168149.03</v>
      </c>
      <c r="I265" s="382">
        <v>132012920716.64999</v>
      </c>
      <c r="J265" s="382">
        <v>24849256171.369999</v>
      </c>
      <c r="K265" s="382">
        <f t="shared" ref="K265" ca="1" si="4">INDIRECT("R[0]C[-1]", FALSE)/INDIRECT("R[0]C[-2]", FALSE)*100</f>
        <v>18.823351560190059</v>
      </c>
      <c r="L265" s="372"/>
      <c r="M265" s="372"/>
    </row>
    <row r="266" spans="1:13" ht="12.75" customHeight="1" x14ac:dyDescent="0.25">
      <c r="A266" s="383"/>
      <c r="B266" s="383"/>
      <c r="C266" s="383"/>
      <c r="D266" s="383"/>
      <c r="E266" s="383"/>
      <c r="F266" s="383"/>
      <c r="G266" s="383"/>
      <c r="H266" s="383"/>
      <c r="I266" s="383"/>
      <c r="J266" s="383"/>
      <c r="K266" s="383"/>
      <c r="L266" s="372"/>
      <c r="M266" s="372"/>
    </row>
    <row r="267" spans="1:13" ht="12.75" customHeight="1" x14ac:dyDescent="0.25">
      <c r="A267" s="593"/>
      <c r="B267" s="593"/>
      <c r="C267" s="593"/>
      <c r="D267" s="593"/>
      <c r="E267" s="593"/>
      <c r="F267" s="593"/>
      <c r="G267" s="593"/>
      <c r="H267" s="593"/>
      <c r="I267" s="593"/>
      <c r="J267" s="593"/>
      <c r="K267" s="593"/>
      <c r="M267" s="384"/>
    </row>
    <row r="270" spans="1:13" x14ac:dyDescent="0.25">
      <c r="H270" s="385"/>
    </row>
  </sheetData>
  <sheetProtection algorithmName="SHA-512" hashValue="sbalWKUsStiOAPAuJ4/WUpE9dp32IUuqwH2KWY1bnqMs7PpuL5ZOA6YiABdGWdg2/4H/OWLLrl8UNyuILsAMtA==" saltValue="UJdG6xz5VacLelZVjkxNmQ==" spinCount="100000" sheet="1" objects="1" scenarios="1" formatCells="0" formatColumns="0" formatRows="0" insertColumns="0" insertRows="0" insertHyperlinks="0" deleteColumns="0" deleteRows="0"/>
  <mergeCells count="13">
    <mergeCell ref="K6:K7"/>
    <mergeCell ref="A267:D267"/>
    <mergeCell ref="E267:K267"/>
    <mergeCell ref="A1:K1"/>
    <mergeCell ref="A2:K2"/>
    <mergeCell ref="A3:K3"/>
    <mergeCell ref="A4:K4"/>
    <mergeCell ref="A5:K5"/>
    <mergeCell ref="A6:A7"/>
    <mergeCell ref="B6:G6"/>
    <mergeCell ref="H6:H7"/>
    <mergeCell ref="I6:I7"/>
    <mergeCell ref="J6:J7"/>
  </mergeCells>
  <pageMargins left="0.98402780000000001" right="0.59027779999999996" top="0.59027779999999996" bottom="0.59027779999999996" header="0.39374999999999999" footer="0.39374999999999999"/>
  <pageSetup paperSize="9" scale="4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Отчет 1</vt:lpstr>
      <vt:lpstr>Отчет 2</vt:lpstr>
      <vt:lpstr>Отчет 3</vt:lpstr>
      <vt:lpstr>Лист5</vt:lpstr>
      <vt:lpstr>Лист3</vt:lpstr>
      <vt:lpstr>Лист4</vt:lpstr>
      <vt:lpstr>Лист1</vt:lpstr>
      <vt:lpstr>Лист2</vt:lpstr>
      <vt:lpstr>Документ</vt:lpstr>
      <vt:lpstr>Документ!Заголовки_для_печати</vt:lpstr>
      <vt:lpstr>Лист1!Заголовки_для_печати</vt:lpstr>
      <vt:lpstr>'Отчет 1'!Заголовки_для_печати</vt:lpstr>
      <vt:lpstr>'Отчет 3'!Заголовки_для_печати</vt:lpstr>
      <vt:lpstr>Лист1!Область_печати</vt:lpstr>
      <vt:lpstr>'Отчет 1'!Область_печати</vt:lpstr>
      <vt:lpstr>'Отчет 2'!Область_печати</vt:lpstr>
      <vt:lpstr>'Отчет 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2020-04-15T09:49:07Z</dcterms:modified>
</cp:coreProperties>
</file>