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на сайт\"/>
    </mc:Choice>
  </mc:AlternateContent>
  <bookViews>
    <workbookView xWindow="0" yWindow="0" windowWidth="28800" windowHeight="12000"/>
  </bookViews>
  <sheets>
    <sheet name="Уровень исп. ГЗ" sheetId="1" r:id="rId1"/>
    <sheet name="Оценка эффективности рук." sheetId="2" r:id="rId2"/>
  </sheets>
  <externalReferences>
    <externalReference r:id="rId3"/>
    <externalReference r:id="rId4"/>
  </externalReferences>
  <definedNames>
    <definedName name="_xlnm.Print_Titles" localSheetId="1">'Оценка эффективности рук.'!$A:$A,'Оценка эффективности рук.'!$3:$6</definedName>
    <definedName name="_xlnm.Print_Area" localSheetId="1">'Оценка эффективности рук.'!$A$1:$V$51</definedName>
    <definedName name="_xlnm.Print_Area" localSheetId="0">'Уровень исп. ГЗ'!$A$1:$Y$81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2" l="1"/>
  <c r="E46" i="2"/>
  <c r="U46" i="2" s="1"/>
  <c r="V46" i="2" s="1"/>
  <c r="B46" i="2"/>
  <c r="L45" i="2"/>
  <c r="E45" i="2"/>
  <c r="B45" i="2"/>
  <c r="U45" i="2" s="1"/>
  <c r="V45" i="2" s="1"/>
  <c r="U44" i="2"/>
  <c r="V44" i="2" s="1"/>
  <c r="L44" i="2"/>
  <c r="E44" i="2"/>
  <c r="B44" i="2"/>
  <c r="L43" i="2"/>
  <c r="E43" i="2"/>
  <c r="B43" i="2"/>
  <c r="U43" i="2" s="1"/>
  <c r="V43" i="2" s="1"/>
  <c r="L42" i="2"/>
  <c r="E42" i="2"/>
  <c r="U42" i="2" s="1"/>
  <c r="V42" i="2" s="1"/>
  <c r="B42" i="2"/>
  <c r="L41" i="2"/>
  <c r="E41" i="2"/>
  <c r="B41" i="2"/>
  <c r="U41" i="2" s="1"/>
  <c r="V41" i="2" s="1"/>
  <c r="U40" i="2"/>
  <c r="V40" i="2" s="1"/>
  <c r="L40" i="2"/>
  <c r="E40" i="2"/>
  <c r="B40" i="2"/>
  <c r="L39" i="2"/>
  <c r="E39" i="2"/>
  <c r="B39" i="2"/>
  <c r="U39" i="2" s="1"/>
  <c r="V39" i="2" s="1"/>
  <c r="L38" i="2"/>
  <c r="E38" i="2"/>
  <c r="U38" i="2" s="1"/>
  <c r="V38" i="2" s="1"/>
  <c r="B38" i="2"/>
  <c r="L37" i="2"/>
  <c r="E37" i="2"/>
  <c r="B37" i="2"/>
  <c r="U37" i="2" s="1"/>
  <c r="V37" i="2" s="1"/>
  <c r="U36" i="2"/>
  <c r="V36" i="2" s="1"/>
  <c r="L36" i="2"/>
  <c r="E36" i="2"/>
  <c r="B36" i="2"/>
  <c r="L35" i="2"/>
  <c r="E35" i="2"/>
  <c r="B35" i="2"/>
  <c r="U35" i="2" s="1"/>
  <c r="V35" i="2" s="1"/>
  <c r="L34" i="2"/>
  <c r="E34" i="2"/>
  <c r="U34" i="2" s="1"/>
  <c r="V34" i="2" s="1"/>
  <c r="B34" i="2"/>
  <c r="L33" i="2"/>
  <c r="E33" i="2"/>
  <c r="B33" i="2"/>
  <c r="U33" i="2" s="1"/>
  <c r="V33" i="2" s="1"/>
  <c r="U32" i="2"/>
  <c r="V32" i="2" s="1"/>
  <c r="L32" i="2"/>
  <c r="E32" i="2"/>
  <c r="B32" i="2"/>
  <c r="L31" i="2"/>
  <c r="E31" i="2"/>
  <c r="B31" i="2"/>
  <c r="U31" i="2" s="1"/>
  <c r="V31" i="2" s="1"/>
  <c r="L30" i="2"/>
  <c r="E30" i="2"/>
  <c r="U30" i="2" s="1"/>
  <c r="V30" i="2" s="1"/>
  <c r="B30" i="2"/>
  <c r="L29" i="2"/>
  <c r="E29" i="2"/>
  <c r="B29" i="2"/>
  <c r="U29" i="2" s="1"/>
  <c r="V29" i="2" s="1"/>
  <c r="U28" i="2"/>
  <c r="V28" i="2" s="1"/>
  <c r="L28" i="2"/>
  <c r="E28" i="2"/>
  <c r="B28" i="2"/>
  <c r="L27" i="2"/>
  <c r="E27" i="2"/>
  <c r="B27" i="2"/>
  <c r="U27" i="2" s="1"/>
  <c r="V27" i="2" s="1"/>
  <c r="L26" i="2"/>
  <c r="E26" i="2"/>
  <c r="U26" i="2" s="1"/>
  <c r="V26" i="2" s="1"/>
  <c r="B26" i="2"/>
  <c r="L25" i="2"/>
  <c r="E25" i="2"/>
  <c r="B25" i="2"/>
  <c r="U25" i="2" s="1"/>
  <c r="V25" i="2" s="1"/>
  <c r="U24" i="2"/>
  <c r="V24" i="2" s="1"/>
  <c r="L24" i="2"/>
  <c r="E24" i="2"/>
  <c r="B24" i="2"/>
  <c r="L23" i="2"/>
  <c r="E23" i="2"/>
  <c r="B23" i="2"/>
  <c r="U23" i="2" s="1"/>
  <c r="V23" i="2" s="1"/>
  <c r="L22" i="2"/>
  <c r="E22" i="2"/>
  <c r="U22" i="2" s="1"/>
  <c r="V22" i="2" s="1"/>
  <c r="B22" i="2"/>
  <c r="L21" i="2"/>
  <c r="E21" i="2"/>
  <c r="B21" i="2"/>
  <c r="U21" i="2" s="1"/>
  <c r="V21" i="2" s="1"/>
  <c r="U20" i="2"/>
  <c r="V20" i="2" s="1"/>
  <c r="L20" i="2"/>
  <c r="E20" i="2"/>
  <c r="B20" i="2"/>
  <c r="L19" i="2"/>
  <c r="E19" i="2"/>
  <c r="B19" i="2"/>
  <c r="U19" i="2" s="1"/>
  <c r="V19" i="2" s="1"/>
  <c r="L18" i="2"/>
  <c r="E18" i="2"/>
  <c r="U18" i="2" s="1"/>
  <c r="V18" i="2" s="1"/>
  <c r="B18" i="2"/>
  <c r="L17" i="2"/>
  <c r="E17" i="2"/>
  <c r="B17" i="2"/>
  <c r="U17" i="2" s="1"/>
  <c r="V17" i="2" s="1"/>
  <c r="U16" i="2"/>
  <c r="V16" i="2" s="1"/>
  <c r="L16" i="2"/>
  <c r="E16" i="2"/>
  <c r="B16" i="2"/>
  <c r="L15" i="2"/>
  <c r="E15" i="2"/>
  <c r="B15" i="2"/>
  <c r="U15" i="2" s="1"/>
  <c r="V15" i="2" s="1"/>
  <c r="L14" i="2"/>
  <c r="E14" i="2"/>
  <c r="U14" i="2" s="1"/>
  <c r="V14" i="2" s="1"/>
  <c r="B14" i="2"/>
  <c r="E13" i="2"/>
  <c r="B13" i="2"/>
  <c r="U13" i="2" s="1"/>
  <c r="V13" i="2" s="1"/>
  <c r="L12" i="2"/>
  <c r="E12" i="2"/>
  <c r="B12" i="2"/>
  <c r="U12" i="2" s="1"/>
  <c r="V12" i="2" s="1"/>
  <c r="U11" i="2"/>
  <c r="V11" i="2" s="1"/>
  <c r="L11" i="2"/>
  <c r="E11" i="2"/>
  <c r="B11" i="2"/>
  <c r="L10" i="2"/>
  <c r="E10" i="2"/>
  <c r="B10" i="2"/>
  <c r="U10" i="2" s="1"/>
  <c r="V10" i="2" s="1"/>
  <c r="L9" i="2"/>
  <c r="E9" i="2"/>
  <c r="U9" i="2" s="1"/>
  <c r="V9" i="2" s="1"/>
  <c r="B9" i="2"/>
  <c r="L8" i="2"/>
  <c r="E8" i="2"/>
  <c r="B8" i="2"/>
  <c r="U8" i="2" s="1"/>
  <c r="V8" i="2" s="1"/>
  <c r="U7" i="2"/>
  <c r="V7" i="2" s="1"/>
  <c r="L7" i="2"/>
  <c r="E7" i="2"/>
  <c r="B7" i="2"/>
  <c r="U6" i="2"/>
  <c r="D89" i="1"/>
  <c r="O81" i="1"/>
  <c r="N81" i="1"/>
  <c r="L81" i="1"/>
  <c r="K81" i="1"/>
  <c r="J81" i="1"/>
  <c r="I81" i="1"/>
  <c r="G81" i="1"/>
  <c r="F81" i="1"/>
  <c r="D81" i="1"/>
  <c r="C81" i="1"/>
  <c r="G76" i="1"/>
  <c r="O75" i="1"/>
  <c r="N75" i="1"/>
  <c r="J75" i="1"/>
  <c r="K75" i="1" s="1"/>
  <c r="I75" i="1"/>
  <c r="G75" i="1"/>
  <c r="F75" i="1"/>
  <c r="H75" i="1" s="1"/>
  <c r="E75" i="1"/>
  <c r="D75" i="1"/>
  <c r="C75" i="1"/>
  <c r="O74" i="1"/>
  <c r="O76" i="1" s="1"/>
  <c r="N74" i="1"/>
  <c r="N76" i="1" s="1"/>
  <c r="J74" i="1"/>
  <c r="K74" i="1" s="1"/>
  <c r="L74" i="1" s="1"/>
  <c r="I74" i="1"/>
  <c r="G74" i="1"/>
  <c r="F74" i="1"/>
  <c r="D74" i="1"/>
  <c r="C74" i="1"/>
  <c r="O73" i="1"/>
  <c r="N73" i="1"/>
  <c r="K73" i="1"/>
  <c r="J73" i="1"/>
  <c r="J76" i="1" s="1"/>
  <c r="I73" i="1"/>
  <c r="I76" i="1" s="1"/>
  <c r="H73" i="1"/>
  <c r="G73" i="1"/>
  <c r="F73" i="1"/>
  <c r="F76" i="1" s="1"/>
  <c r="D73" i="1"/>
  <c r="D76" i="1" s="1"/>
  <c r="C73" i="1"/>
  <c r="C76" i="1" s="1"/>
  <c r="J68" i="1"/>
  <c r="D68" i="1"/>
  <c r="O67" i="1"/>
  <c r="N67" i="1"/>
  <c r="J67" i="1"/>
  <c r="I67" i="1"/>
  <c r="G67" i="1"/>
  <c r="H67" i="1" s="1"/>
  <c r="F67" i="1"/>
  <c r="D67" i="1"/>
  <c r="C67" i="1"/>
  <c r="E67" i="1" s="1"/>
  <c r="O66" i="1"/>
  <c r="N66" i="1"/>
  <c r="K66" i="1"/>
  <c r="J66" i="1"/>
  <c r="I66" i="1"/>
  <c r="G66" i="1"/>
  <c r="H66" i="1" s="1"/>
  <c r="F66" i="1"/>
  <c r="D66" i="1"/>
  <c r="C66" i="1"/>
  <c r="E66" i="1" s="1"/>
  <c r="L66" i="1" s="1"/>
  <c r="O65" i="1"/>
  <c r="N65" i="1"/>
  <c r="K65" i="1"/>
  <c r="J65" i="1"/>
  <c r="I65" i="1"/>
  <c r="G65" i="1"/>
  <c r="G68" i="1" s="1"/>
  <c r="F65" i="1"/>
  <c r="D65" i="1"/>
  <c r="C65" i="1"/>
  <c r="E65" i="1" s="1"/>
  <c r="O64" i="1"/>
  <c r="O68" i="1" s="1"/>
  <c r="N64" i="1"/>
  <c r="N68" i="1" s="1"/>
  <c r="K64" i="1"/>
  <c r="L64" i="1" s="1"/>
  <c r="J64" i="1"/>
  <c r="I64" i="1"/>
  <c r="I68" i="1" s="1"/>
  <c r="G64" i="1"/>
  <c r="F64" i="1"/>
  <c r="F68" i="1" s="1"/>
  <c r="D64" i="1"/>
  <c r="C64" i="1"/>
  <c r="C68" i="1" s="1"/>
  <c r="O58" i="1"/>
  <c r="N58" i="1"/>
  <c r="N59" i="1" s="1"/>
  <c r="J58" i="1"/>
  <c r="I58" i="1"/>
  <c r="K58" i="1" s="1"/>
  <c r="L58" i="1" s="1"/>
  <c r="G58" i="1"/>
  <c r="F58" i="1"/>
  <c r="D58" i="1"/>
  <c r="C58" i="1"/>
  <c r="O57" i="1"/>
  <c r="N57" i="1"/>
  <c r="K57" i="1"/>
  <c r="J57" i="1"/>
  <c r="I57" i="1"/>
  <c r="G57" i="1"/>
  <c r="F57" i="1"/>
  <c r="F59" i="1" s="1"/>
  <c r="E57" i="1"/>
  <c r="L57" i="1" s="1"/>
  <c r="D57" i="1"/>
  <c r="C57" i="1"/>
  <c r="P56" i="1"/>
  <c r="O56" i="1"/>
  <c r="O59" i="1" s="1"/>
  <c r="N56" i="1"/>
  <c r="L56" i="1"/>
  <c r="J56" i="1"/>
  <c r="J59" i="1" s="1"/>
  <c r="I56" i="1"/>
  <c r="I59" i="1" s="1"/>
  <c r="G56" i="1"/>
  <c r="G59" i="1" s="1"/>
  <c r="F56" i="1"/>
  <c r="D56" i="1"/>
  <c r="D59" i="1" s="1"/>
  <c r="C56" i="1"/>
  <c r="C59" i="1" s="1"/>
  <c r="O50" i="1"/>
  <c r="N50" i="1"/>
  <c r="L50" i="1"/>
  <c r="J50" i="1"/>
  <c r="I50" i="1"/>
  <c r="G50" i="1"/>
  <c r="F50" i="1"/>
  <c r="D50" i="1"/>
  <c r="C50" i="1"/>
  <c r="O49" i="1"/>
  <c r="P49" i="1" s="1"/>
  <c r="N49" i="1"/>
  <c r="J49" i="1"/>
  <c r="K49" i="1" s="1"/>
  <c r="L49" i="1" s="1"/>
  <c r="I49" i="1"/>
  <c r="G49" i="1"/>
  <c r="F49" i="1"/>
  <c r="D49" i="1"/>
  <c r="D51" i="1" s="1"/>
  <c r="C49" i="1"/>
  <c r="O48" i="1"/>
  <c r="N48" i="1"/>
  <c r="L48" i="1"/>
  <c r="J48" i="1"/>
  <c r="I48" i="1"/>
  <c r="G48" i="1"/>
  <c r="F48" i="1"/>
  <c r="E48" i="1"/>
  <c r="D48" i="1"/>
  <c r="C48" i="1"/>
  <c r="O47" i="1"/>
  <c r="N47" i="1"/>
  <c r="L47" i="1"/>
  <c r="J47" i="1"/>
  <c r="I47" i="1"/>
  <c r="G47" i="1"/>
  <c r="G51" i="1" s="1"/>
  <c r="F47" i="1"/>
  <c r="D47" i="1"/>
  <c r="C47" i="1"/>
  <c r="O46" i="1"/>
  <c r="O51" i="1" s="1"/>
  <c r="N46" i="1"/>
  <c r="N51" i="1" s="1"/>
  <c r="K46" i="1"/>
  <c r="L46" i="1" s="1"/>
  <c r="J46" i="1"/>
  <c r="I46" i="1"/>
  <c r="I51" i="1" s="1"/>
  <c r="G46" i="1"/>
  <c r="F46" i="1"/>
  <c r="F51" i="1" s="1"/>
  <c r="D46" i="1"/>
  <c r="C46" i="1"/>
  <c r="C51" i="1" s="1"/>
  <c r="S40" i="1"/>
  <c r="R40" i="1"/>
  <c r="K40" i="1"/>
  <c r="J40" i="1"/>
  <c r="H40" i="1"/>
  <c r="G40" i="1"/>
  <c r="F40" i="1"/>
  <c r="E40" i="1"/>
  <c r="I40" i="1" s="1"/>
  <c r="P40" i="1" s="1"/>
  <c r="D40" i="1"/>
  <c r="C40" i="1"/>
  <c r="R34" i="1"/>
  <c r="S33" i="1"/>
  <c r="T33" i="1" s="1"/>
  <c r="R33" i="1"/>
  <c r="P33" i="1"/>
  <c r="N33" i="1"/>
  <c r="M33" i="1"/>
  <c r="K33" i="1"/>
  <c r="J33" i="1"/>
  <c r="I33" i="1"/>
  <c r="G33" i="1"/>
  <c r="F33" i="1"/>
  <c r="D33" i="1"/>
  <c r="C33" i="1"/>
  <c r="S32" i="1"/>
  <c r="R32" i="1"/>
  <c r="P32" i="1"/>
  <c r="N32" i="1"/>
  <c r="M32" i="1"/>
  <c r="K32" i="1"/>
  <c r="J32" i="1"/>
  <c r="I32" i="1"/>
  <c r="G32" i="1"/>
  <c r="F32" i="1"/>
  <c r="D32" i="1"/>
  <c r="C32" i="1"/>
  <c r="S31" i="1"/>
  <c r="R31" i="1"/>
  <c r="N31" i="1"/>
  <c r="M31" i="1"/>
  <c r="K31" i="1"/>
  <c r="J31" i="1"/>
  <c r="G31" i="1"/>
  <c r="F31" i="1"/>
  <c r="H31" i="1" s="1"/>
  <c r="E31" i="1"/>
  <c r="D31" i="1"/>
  <c r="C31" i="1"/>
  <c r="T30" i="1"/>
  <c r="S30" i="1"/>
  <c r="R30" i="1"/>
  <c r="N30" i="1"/>
  <c r="M30" i="1"/>
  <c r="K30" i="1"/>
  <c r="J30" i="1"/>
  <c r="I30" i="1"/>
  <c r="P30" i="1" s="1"/>
  <c r="G30" i="1"/>
  <c r="F30" i="1"/>
  <c r="D30" i="1"/>
  <c r="C30" i="1"/>
  <c r="T29" i="1"/>
  <c r="S29" i="1"/>
  <c r="R29" i="1"/>
  <c r="N29" i="1"/>
  <c r="M29" i="1"/>
  <c r="K29" i="1"/>
  <c r="L29" i="1" s="1"/>
  <c r="J29" i="1"/>
  <c r="G29" i="1"/>
  <c r="H29" i="1" s="1"/>
  <c r="F29" i="1"/>
  <c r="D29" i="1"/>
  <c r="C29" i="1"/>
  <c r="C34" i="1" s="1"/>
  <c r="S28" i="1"/>
  <c r="R28" i="1"/>
  <c r="N28" i="1"/>
  <c r="M28" i="1"/>
  <c r="K28" i="1"/>
  <c r="J28" i="1"/>
  <c r="L28" i="1" s="1"/>
  <c r="G28" i="1"/>
  <c r="F28" i="1"/>
  <c r="H28" i="1" s="1"/>
  <c r="E28" i="1"/>
  <c r="D28" i="1"/>
  <c r="C28" i="1"/>
  <c r="T27" i="1"/>
  <c r="S27" i="1"/>
  <c r="R27" i="1"/>
  <c r="N27" i="1"/>
  <c r="M27" i="1"/>
  <c r="K27" i="1"/>
  <c r="J27" i="1"/>
  <c r="L27" i="1" s="1"/>
  <c r="G27" i="1"/>
  <c r="F27" i="1"/>
  <c r="H27" i="1" s="1"/>
  <c r="E27" i="1"/>
  <c r="D27" i="1"/>
  <c r="C27" i="1"/>
  <c r="T26" i="1"/>
  <c r="S26" i="1"/>
  <c r="R26" i="1"/>
  <c r="N26" i="1"/>
  <c r="M26" i="1"/>
  <c r="K26" i="1"/>
  <c r="J26" i="1"/>
  <c r="I26" i="1"/>
  <c r="P26" i="1" s="1"/>
  <c r="H26" i="1"/>
  <c r="G26" i="1"/>
  <c r="F26" i="1"/>
  <c r="D26" i="1"/>
  <c r="C26" i="1"/>
  <c r="S25" i="1"/>
  <c r="R25" i="1"/>
  <c r="N25" i="1"/>
  <c r="M25" i="1"/>
  <c r="K25" i="1"/>
  <c r="L25" i="1" s="1"/>
  <c r="J25" i="1"/>
  <c r="G25" i="1"/>
  <c r="F25" i="1"/>
  <c r="E25" i="1"/>
  <c r="I25" i="1" s="1"/>
  <c r="P25" i="1" s="1"/>
  <c r="D25" i="1"/>
  <c r="C25" i="1"/>
  <c r="T24" i="1"/>
  <c r="S24" i="1"/>
  <c r="R24" i="1"/>
  <c r="N24" i="1"/>
  <c r="M24" i="1"/>
  <c r="K24" i="1"/>
  <c r="J24" i="1"/>
  <c r="L24" i="1" s="1"/>
  <c r="G24" i="1"/>
  <c r="F24" i="1"/>
  <c r="F34" i="1" s="1"/>
  <c r="E24" i="1"/>
  <c r="D24" i="1"/>
  <c r="C24" i="1"/>
  <c r="T23" i="1"/>
  <c r="S23" i="1"/>
  <c r="S34" i="1" s="1"/>
  <c r="R23" i="1"/>
  <c r="N23" i="1"/>
  <c r="N34" i="1" s="1"/>
  <c r="M23" i="1"/>
  <c r="M34" i="1" s="1"/>
  <c r="K23" i="1"/>
  <c r="K34" i="1" s="1"/>
  <c r="J23" i="1"/>
  <c r="H23" i="1"/>
  <c r="G23" i="1"/>
  <c r="G34" i="1" s="1"/>
  <c r="F23" i="1"/>
  <c r="E23" i="1"/>
  <c r="I23" i="1" s="1"/>
  <c r="P23" i="1" s="1"/>
  <c r="D23" i="1"/>
  <c r="D34" i="1" s="1"/>
  <c r="C23" i="1"/>
  <c r="G18" i="1"/>
  <c r="F18" i="1"/>
  <c r="T17" i="1"/>
  <c r="S17" i="1"/>
  <c r="R17" i="1"/>
  <c r="N17" i="1"/>
  <c r="M17" i="1"/>
  <c r="K17" i="1"/>
  <c r="J17" i="1"/>
  <c r="G17" i="1"/>
  <c r="F17" i="1"/>
  <c r="E17" i="1"/>
  <c r="I17" i="1" s="1"/>
  <c r="P17" i="1" s="1"/>
  <c r="D17" i="1"/>
  <c r="C17" i="1"/>
  <c r="S16" i="1"/>
  <c r="T16" i="1" s="1"/>
  <c r="R16" i="1"/>
  <c r="N16" i="1"/>
  <c r="M16" i="1"/>
  <c r="K16" i="1"/>
  <c r="J16" i="1"/>
  <c r="H16" i="1"/>
  <c r="G16" i="1"/>
  <c r="F16" i="1"/>
  <c r="D16" i="1"/>
  <c r="E16" i="1" s="1"/>
  <c r="I16" i="1" s="1"/>
  <c r="P16" i="1" s="1"/>
  <c r="C16" i="1"/>
  <c r="S15" i="1"/>
  <c r="R15" i="1"/>
  <c r="T15" i="1" s="1"/>
  <c r="N15" i="1"/>
  <c r="M15" i="1"/>
  <c r="K15" i="1"/>
  <c r="J15" i="1"/>
  <c r="G15" i="1"/>
  <c r="H15" i="1" s="1"/>
  <c r="F15" i="1"/>
  <c r="D15" i="1"/>
  <c r="C15" i="1"/>
  <c r="E15" i="1" s="1"/>
  <c r="T14" i="1"/>
  <c r="S14" i="1"/>
  <c r="R14" i="1"/>
  <c r="N14" i="1"/>
  <c r="M14" i="1"/>
  <c r="K14" i="1"/>
  <c r="J14" i="1"/>
  <c r="G14" i="1"/>
  <c r="F14" i="1"/>
  <c r="H14" i="1" s="1"/>
  <c r="E14" i="1"/>
  <c r="D14" i="1"/>
  <c r="C14" i="1"/>
  <c r="S13" i="1"/>
  <c r="R13" i="1"/>
  <c r="N13" i="1"/>
  <c r="O13" i="1" s="1"/>
  <c r="M13" i="1"/>
  <c r="K13" i="1"/>
  <c r="J13" i="1"/>
  <c r="H13" i="1"/>
  <c r="G13" i="1"/>
  <c r="F13" i="1"/>
  <c r="E13" i="1"/>
  <c r="I13" i="1" s="1"/>
  <c r="D13" i="1"/>
  <c r="C13" i="1"/>
  <c r="S12" i="1"/>
  <c r="T12" i="1" s="1"/>
  <c r="R12" i="1"/>
  <c r="N12" i="1"/>
  <c r="M12" i="1"/>
  <c r="L12" i="1"/>
  <c r="K12" i="1"/>
  <c r="J12" i="1"/>
  <c r="I12" i="1"/>
  <c r="P12" i="1" s="1"/>
  <c r="G12" i="1"/>
  <c r="F12" i="1"/>
  <c r="D12" i="1"/>
  <c r="C12" i="1"/>
  <c r="S11" i="1"/>
  <c r="R11" i="1"/>
  <c r="N11" i="1"/>
  <c r="M11" i="1"/>
  <c r="K11" i="1"/>
  <c r="J11" i="1"/>
  <c r="L11" i="1" s="1"/>
  <c r="I11" i="1"/>
  <c r="P11" i="1" s="1"/>
  <c r="G11" i="1"/>
  <c r="F11" i="1"/>
  <c r="D11" i="1"/>
  <c r="C11" i="1"/>
  <c r="S10" i="1"/>
  <c r="R10" i="1"/>
  <c r="N10" i="1"/>
  <c r="M10" i="1"/>
  <c r="K10" i="1"/>
  <c r="J10" i="1"/>
  <c r="G10" i="1"/>
  <c r="F10" i="1"/>
  <c r="H10" i="1" s="1"/>
  <c r="E10" i="1"/>
  <c r="D10" i="1"/>
  <c r="C10" i="1"/>
  <c r="T9" i="1"/>
  <c r="S9" i="1"/>
  <c r="R9" i="1"/>
  <c r="N9" i="1"/>
  <c r="M9" i="1"/>
  <c r="K9" i="1"/>
  <c r="J9" i="1"/>
  <c r="H9" i="1"/>
  <c r="G9" i="1"/>
  <c r="F9" i="1"/>
  <c r="E9" i="1"/>
  <c r="I9" i="1" s="1"/>
  <c r="P9" i="1" s="1"/>
  <c r="D9" i="1"/>
  <c r="C9" i="1"/>
  <c r="S8" i="1"/>
  <c r="R8" i="1"/>
  <c r="R18" i="1" s="1"/>
  <c r="N8" i="1"/>
  <c r="M8" i="1"/>
  <c r="K8" i="1"/>
  <c r="J8" i="1"/>
  <c r="G8" i="1"/>
  <c r="H8" i="1" s="1"/>
  <c r="F8" i="1"/>
  <c r="D8" i="1"/>
  <c r="C8" i="1"/>
  <c r="E8" i="1" s="1"/>
  <c r="I8" i="1" s="1"/>
  <c r="P8" i="1" s="1"/>
  <c r="S7" i="1"/>
  <c r="R7" i="1"/>
  <c r="N7" i="1"/>
  <c r="M7" i="1"/>
  <c r="K7" i="1"/>
  <c r="J7" i="1"/>
  <c r="I7" i="1"/>
  <c r="P7" i="1" s="1"/>
  <c r="H7" i="1"/>
  <c r="G7" i="1"/>
  <c r="F7" i="1"/>
  <c r="D7" i="1"/>
  <c r="C7" i="1"/>
  <c r="S6" i="1"/>
  <c r="S18" i="1" s="1"/>
  <c r="R6" i="1"/>
  <c r="N6" i="1"/>
  <c r="N18" i="1" s="1"/>
  <c r="M6" i="1"/>
  <c r="M18" i="1" s="1"/>
  <c r="K6" i="1"/>
  <c r="K18" i="1" s="1"/>
  <c r="J6" i="1"/>
  <c r="J18" i="1" s="1"/>
  <c r="G6" i="1"/>
  <c r="F6" i="1"/>
  <c r="H6" i="1" s="1"/>
  <c r="I6" i="1" s="1"/>
  <c r="P6" i="1" s="1"/>
  <c r="D6" i="1"/>
  <c r="D18" i="1" s="1"/>
  <c r="C6" i="1"/>
  <c r="P13" i="1" l="1"/>
  <c r="I14" i="1"/>
  <c r="P14" i="1" s="1"/>
  <c r="I27" i="1"/>
  <c r="P27" i="1" s="1"/>
  <c r="I28" i="1"/>
  <c r="P28" i="1" s="1"/>
  <c r="L75" i="1"/>
  <c r="I10" i="1"/>
  <c r="P10" i="1" s="1"/>
  <c r="I15" i="1"/>
  <c r="P15" i="1" s="1"/>
  <c r="I31" i="1"/>
  <c r="P31" i="1" s="1"/>
  <c r="L67" i="1"/>
  <c r="C18" i="1"/>
  <c r="J51" i="1"/>
  <c r="H65" i="1"/>
  <c r="L65" i="1" s="1"/>
  <c r="E73" i="1"/>
  <c r="L73" i="1" s="1"/>
  <c r="J34" i="1"/>
  <c r="H24" i="1"/>
  <c r="I24" i="1" s="1"/>
  <c r="P24" i="1" s="1"/>
  <c r="E29" i="1"/>
  <c r="I29" i="1" s="1"/>
  <c r="P29" i="1" s="1"/>
</calcChain>
</file>

<file path=xl/comments1.xml><?xml version="1.0" encoding="utf-8"?>
<comments xmlns="http://schemas.openxmlformats.org/spreadsheetml/2006/main">
  <authors>
    <author>Автор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напутано КПП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предприсание счетной (контракт заключен раньше времени)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задолженность по налогам с 2013 года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ПФР</t>
        </r>
      </text>
    </comment>
    <comment ref="N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Низкий рейтинг по итогам отчетного периода</t>
        </r>
      </text>
    </comment>
    <comment ref="S4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замечание счетной (часть оборудования на 600,0 т.р. Не используется)</t>
        </r>
      </text>
    </comment>
    <comment ref="N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ПФР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переплата по имущественному налогу (документально не подтверждено)</t>
        </r>
      </text>
    </comment>
  </commentList>
</comments>
</file>

<file path=xl/sharedStrings.xml><?xml version="1.0" encoding="utf-8"?>
<sst xmlns="http://schemas.openxmlformats.org/spreadsheetml/2006/main" count="346" uniqueCount="160">
  <si>
    <t>Уровень исполнения Государственного задания за 1-й квартал 2021 года</t>
  </si>
  <si>
    <t>№</t>
  </si>
  <si>
    <t>Наименование учреждения</t>
  </si>
  <si>
    <t>Показатели объема услуги</t>
  </si>
  <si>
    <t>N усл</t>
  </si>
  <si>
    <t>Показатели качества услуги</t>
  </si>
  <si>
    <t>Показатели объема выполняемых работ</t>
  </si>
  <si>
    <t xml:space="preserve">N задание
Уровень исполнения ГЗ (%) </t>
  </si>
  <si>
    <t>Число баллов</t>
  </si>
  <si>
    <t>Доходы (тыс.руб.)</t>
  </si>
  <si>
    <t>N доход</t>
  </si>
  <si>
    <t>Число зрителей (человек)</t>
  </si>
  <si>
    <t>Количество публичных выступлений (единиц)</t>
  </si>
  <si>
    <t>Интенсивность обновления текущего репертуара (количество новых  постановок) (единиц)</t>
  </si>
  <si>
    <t>N кач</t>
  </si>
  <si>
    <t xml:space="preserve">Количество проведенных мероприятий </t>
  </si>
  <si>
    <t>N раб</t>
  </si>
  <si>
    <t>план</t>
  </si>
  <si>
    <t>факт</t>
  </si>
  <si>
    <t>Русский театр</t>
  </si>
  <si>
    <t>Аварский театр</t>
  </si>
  <si>
    <t>Кумыкский театр</t>
  </si>
  <si>
    <t>Даргинский театр</t>
  </si>
  <si>
    <t>Лезгинский театр</t>
  </si>
  <si>
    <t>Лакский театр</t>
  </si>
  <si>
    <t>Театр кукол</t>
  </si>
  <si>
    <t>Театр оперы и бал.</t>
  </si>
  <si>
    <t>Азербайджанский т.</t>
  </si>
  <si>
    <t>Ногайский театр</t>
  </si>
  <si>
    <t>Табасаранский театр</t>
  </si>
  <si>
    <t>Театр поэзии</t>
  </si>
  <si>
    <t>Итого</t>
  </si>
  <si>
    <t>Количество концертов с участием штатных коллективов (единиц)</t>
  </si>
  <si>
    <t>Даггосфилармония</t>
  </si>
  <si>
    <t>Анс. Дагестан</t>
  </si>
  <si>
    <t>Молодость Дагест.</t>
  </si>
  <si>
    <t>Ногайский оркестр</t>
  </si>
  <si>
    <t>Терский каз. ансамб.</t>
  </si>
  <si>
    <t>Оркестр нар. инстр</t>
  </si>
  <si>
    <t>Анс. Айланай</t>
  </si>
  <si>
    <t>Дагестан концерт</t>
  </si>
  <si>
    <t>Анс. Лезгинка</t>
  </si>
  <si>
    <t>Анс. Каспий</t>
  </si>
  <si>
    <t>Чародинский хор</t>
  </si>
  <si>
    <t>Показатели объема работы</t>
  </si>
  <si>
    <t>Показатели качества работы</t>
  </si>
  <si>
    <t>N задание</t>
  </si>
  <si>
    <t>Количество проведенных мероприятий (единиц)</t>
  </si>
  <si>
    <t>Количество участников мероприятий (человек)</t>
  </si>
  <si>
    <t>Количество объектов
(единиц)</t>
  </si>
  <si>
    <t>ГБУК РД «Республиканский дом народного творчества»</t>
  </si>
  <si>
    <t>Число посещений 
(чел.)</t>
  </si>
  <si>
    <t>Количество музейных предметов Муз.фонда учреждения, опубликованных на экспозициях и выставках за отчетный период</t>
  </si>
  <si>
    <t>Количество экспозиций (выставок) (единиц)
(в стационарных условиях)</t>
  </si>
  <si>
    <t>ГБУ РД «Национальный музей РД им. А. Тахо-Годи»</t>
  </si>
  <si>
    <t>ГБУ РД «Дагестанский музей изобразительных искусств им. П.С. Гамзатовой»</t>
  </si>
  <si>
    <t>ГБУ РД «Дербентский государственный историко-архитектурный и художественный музей-заповедник»</t>
  </si>
  <si>
    <t>ГБУ РД «Музей-заповедник – этнографический комплекс «Дагестанский аул»</t>
  </si>
  <si>
    <t>ГБУ РД «Музей истории мировых культур и религий»</t>
  </si>
  <si>
    <t>Количество посещений
 (чел.)</t>
  </si>
  <si>
    <t>Доля получателей, удовлетворенных качеством предоставления услуги (процент)</t>
  </si>
  <si>
    <t>Библиографическая обработка документов и создание каталогов (количество документов)</t>
  </si>
  <si>
    <t>ГБУ РД «Национальная библиотека Республики Дагестан им. Р. Гамзатова»</t>
  </si>
  <si>
    <t>ГБУ РД «Республиканская детская библиотека им. Н. Юсупова»</t>
  </si>
  <si>
    <t>ГБУ РД «Республиканская специальная библиотека для слепых»</t>
  </si>
  <si>
    <t xml:space="preserve">Численность обучающихся </t>
  </si>
  <si>
    <t>Процент сохранение/увеличение контингета обучающихся</t>
  </si>
  <si>
    <t>Количество проведенных  мероприятий (штука)</t>
  </si>
  <si>
    <t>ГБПОУ РД «Дагестанский  колледж культуры и искусств им. Б. Мурадовой»</t>
  </si>
  <si>
    <t>ГБПОУ РД «Дагестанское художественное училище им. М.А. Джемала»</t>
  </si>
  <si>
    <t>ГБПОУ РД «Махачкалинское музыкальное училище им Г.Гасанова"</t>
  </si>
  <si>
    <t>ГБПОУ РД «Дербентское музыкальное училище»</t>
  </si>
  <si>
    <t>Количество человеко-часов (чел-час)</t>
  </si>
  <si>
    <t>Выполнения плана по количеству человеко-часов (процент)</t>
  </si>
  <si>
    <t>Количество проведенных мероприятий (един.)</t>
  </si>
  <si>
    <t>ГБУДО РД «Республиканская школа циркового искусства»</t>
  </si>
  <si>
    <t>ГБУДО РД  «Республиканская школа искусств им. Барият Мурадовой»</t>
  </si>
  <si>
    <t>ГБУДО РД «Республиканская школа искусств М. Кажлаева для особо одаренных детей»</t>
  </si>
  <si>
    <t>Количество человеко-часов</t>
  </si>
  <si>
    <t xml:space="preserve">Процент выполнения плана по количеству человеко-часов </t>
  </si>
  <si>
    <t>Количество проведенных мероприятий (штук)</t>
  </si>
  <si>
    <t>РУМЦ</t>
  </si>
  <si>
    <t>учесть: паспорта доступности
даг аул - нецелевое использование зп
кажлаев переплата налогов</t>
  </si>
  <si>
    <t>Оценка эффективности работы руководителей подведомственных организаций за 1 квартал в 2021 г. в соответствии приказами Министерства культуры РД Приказ № 128-ОД от 29 марта 2019 года  "Об утверждении показателей эффективности работы руководителей и учреждений" и Приказ № 1149 29 декабря 2014 года  "О премировании руководителей государственных учреждений, подведомственных Министерству культуры Республики Дагестан"</t>
  </si>
  <si>
    <t>Наименование показателя</t>
  </si>
  <si>
    <t>1.1 Достижение контрольного показателя выполнения ГЗ</t>
  </si>
  <si>
    <t>2.1 Соблюдение сроков выплаты заработной платы работникам учреждения, стипендии, пособия</t>
  </si>
  <si>
    <t>2.2 Выполнение плана по доходам учреждения за отчетный период</t>
  </si>
  <si>
    <t>2.3 Отсутствие в учреждении просроченной задолженности по уплате налогов и иных платежей в бюджет и государственные внебюджетные фонды на 1 число квартала, следующего за отчетным</t>
  </si>
  <si>
    <t>2.4 Отсутствие финансовых и налоговых нарушений, выявленных в ходе проведения проверок уполномоченными органами (за исключением указанных в п.2.3)</t>
  </si>
  <si>
    <t>2.5 Своевременное размещение информации о государственных учреждениях на официальном сайте в сети Интернет и ведение указанного сайта</t>
  </si>
  <si>
    <t xml:space="preserve">3.1 Обеспечение установленного роста средней заработной платы работников учреждения, повышение заработной платы которым предусмотрено Указом Президента РФ от 07.05.2012 № 597 </t>
  </si>
  <si>
    <t>4.1 Своевременное и качественное исполнение поручений Министерства культуры РД (приказов распоряжений указаний протоколов совещаний)</t>
  </si>
  <si>
    <t>4.2 Своевременное предоставление установленной счатистической и бухгалтерской (финансовой) отчетности, информации по запросам Министерства</t>
  </si>
  <si>
    <t>4.3 Качество подготовки установленной отчетности и информации по запросам Министерства</t>
  </si>
  <si>
    <t>4.4 Отсутствие предписаний, представлений контрольно надзорных органов</t>
  </si>
  <si>
    <t>Итого баллов</t>
  </si>
  <si>
    <t>Оценка эффективности деятельности руководителя (%)</t>
  </si>
  <si>
    <t>Форма отчетности</t>
  </si>
  <si>
    <t>Отчет учреждения о выполнении госзадания</t>
  </si>
  <si>
    <t>информационная справка учреждения о сроках выплаты работникам учреждения зарплаты</t>
  </si>
  <si>
    <t>Отчет учреждения</t>
  </si>
  <si>
    <t xml:space="preserve">справки терр. Налогового органа  и гос-х внебюджетных фондов о состоянии расчетов по налогам, сборам, пеням и штрафам на 1 число квартала, следующего за отчетным </t>
  </si>
  <si>
    <t>акт о результатах проведения проверок уполномоченными органами</t>
  </si>
  <si>
    <t>служебная записка ПЭО</t>
  </si>
  <si>
    <t>Отчет ЗП (обеспечение роста з/пл)</t>
  </si>
  <si>
    <t>служебная записка отделов министерства культуры РД</t>
  </si>
  <si>
    <t>акт проверки, предписания контрольно надзорных органов</t>
  </si>
  <si>
    <t>Формула расчета уровня достижения планового показателя</t>
  </si>
  <si>
    <t xml:space="preserve">100%&lt;P* 
100%&gt;P*&gt;85%
P*&lt;85% </t>
  </si>
  <si>
    <t>соблюдение сроков</t>
  </si>
  <si>
    <t>нарушение сроков</t>
  </si>
  <si>
    <t>отсуствие задолженности</t>
  </si>
  <si>
    <t>наличие задолженности</t>
  </si>
  <si>
    <t>отстуствие нарушений</t>
  </si>
  <si>
    <t>наличие нарушений</t>
  </si>
  <si>
    <t>отсутствие замечаний</t>
  </si>
  <si>
    <t>наличие замечаний</t>
  </si>
  <si>
    <t xml:space="preserve">своевременное </t>
  </si>
  <si>
    <t>несвоевременное</t>
  </si>
  <si>
    <t>отсутствие возвратов отчетности</t>
  </si>
  <si>
    <t>наличие вовзратов отчетности</t>
  </si>
  <si>
    <t xml:space="preserve">наличие </t>
  </si>
  <si>
    <t>отсутствие</t>
  </si>
  <si>
    <t>Количество баллов</t>
  </si>
  <si>
    <t>100
85
0</t>
  </si>
  <si>
    <t>50
30
0</t>
  </si>
  <si>
    <t>100
85
-50</t>
  </si>
  <si>
    <t>РДНТ</t>
  </si>
  <si>
    <t>ДГОМ</t>
  </si>
  <si>
    <t>ИЗО</t>
  </si>
  <si>
    <t>Заповедник</t>
  </si>
  <si>
    <t>АУЛ</t>
  </si>
  <si>
    <t>Музей мир.религий</t>
  </si>
  <si>
    <t>РБ</t>
  </si>
  <si>
    <t>Детская</t>
  </si>
  <si>
    <t>Слепых</t>
  </si>
  <si>
    <t>Русский драмтеатр</t>
  </si>
  <si>
    <t xml:space="preserve">Аварский муз драм. </t>
  </si>
  <si>
    <t xml:space="preserve">Кумыкский муз драм.  </t>
  </si>
  <si>
    <t xml:space="preserve">Даргинский муз драм. </t>
  </si>
  <si>
    <t xml:space="preserve">Лезгинский муз драм. </t>
  </si>
  <si>
    <t>Театр оперы и балета</t>
  </si>
  <si>
    <t>Ансамбль «Дагестан»</t>
  </si>
  <si>
    <t>Ансамбль "Мол.Даг"</t>
  </si>
  <si>
    <t>Терский казачий анс.</t>
  </si>
  <si>
    <t>ГОНИ</t>
  </si>
  <si>
    <t>Айланай</t>
  </si>
  <si>
    <t>Дагконцерт</t>
  </si>
  <si>
    <t>«Лезгинка»</t>
  </si>
  <si>
    <t>Каспий</t>
  </si>
  <si>
    <t>ДККИ</t>
  </si>
  <si>
    <t>ДХУ</t>
  </si>
  <si>
    <t>ММУ</t>
  </si>
  <si>
    <t>ДМУ</t>
  </si>
  <si>
    <t>Цирковая</t>
  </si>
  <si>
    <t>Школа искусств</t>
  </si>
  <si>
    <t>Кажлаев</t>
  </si>
  <si>
    <t>Министр                                                                                                                                                                                                                                             З.Бутаева</t>
  </si>
  <si>
    <t>Начальник планово-экономического отдела                                                                                                                                                                                       Д.Нурахмедова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</si>
</sst>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4" fontId="4" fillId="0" borderId="5" xfId="0" applyNumberFormat="1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44" fontId="4" fillId="0" borderId="6" xfId="0" applyNumberFormat="1" applyFont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44" fontId="4" fillId="0" borderId="7" xfId="0" applyNumberFormat="1" applyFont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3" fontId="2" fillId="4" borderId="4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vertical="top"/>
    </xf>
    <xf numFmtId="3" fontId="2" fillId="2" borderId="4" xfId="0" applyNumberFormat="1" applyFont="1" applyFill="1" applyBorder="1" applyAlignment="1">
      <alignment vertical="top"/>
    </xf>
    <xf numFmtId="4" fontId="4" fillId="2" borderId="4" xfId="0" applyNumberFormat="1" applyFont="1" applyFill="1" applyBorder="1" applyAlignment="1">
      <alignment vertical="top"/>
    </xf>
    <xf numFmtId="3" fontId="2" fillId="4" borderId="1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horizontal="right" vertical="top" wrapText="1"/>
    </xf>
    <xf numFmtId="1" fontId="4" fillId="3" borderId="1" xfId="0" applyNumberFormat="1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horizontal="right" vertical="top" wrapText="1"/>
    </xf>
    <xf numFmtId="3" fontId="4" fillId="4" borderId="4" xfId="0" applyNumberFormat="1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 wrapText="1"/>
    </xf>
    <xf numFmtId="0" fontId="4" fillId="4" borderId="0" xfId="0" applyFont="1" applyFill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3" fontId="2" fillId="4" borderId="0" xfId="0" applyNumberFormat="1" applyFont="1" applyFill="1" applyBorder="1" applyAlignment="1">
      <alignment horizontal="center" vertical="top" wrapText="1"/>
    </xf>
    <xf numFmtId="4" fontId="4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44" fontId="4" fillId="0" borderId="1" xfId="0" applyNumberFormat="1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3" fontId="2" fillId="4" borderId="1" xfId="0" applyNumberFormat="1" applyFont="1" applyFill="1" applyBorder="1" applyAlignment="1">
      <alignment horizontal="right" vertical="top"/>
    </xf>
    <xf numFmtId="4" fontId="4" fillId="4" borderId="4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0" fillId="4" borderId="3" xfId="0" applyFont="1" applyFill="1" applyBorder="1" applyAlignment="1">
      <alignment vertical="top"/>
    </xf>
    <xf numFmtId="0" fontId="0" fillId="4" borderId="4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0" fillId="4" borderId="6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2" fillId="4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0" fontId="0" fillId="4" borderId="7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3" fontId="2" fillId="4" borderId="1" xfId="0" applyNumberFormat="1" applyFont="1" applyFill="1" applyBorder="1" applyAlignment="1">
      <alignment vertical="top" wrapText="1"/>
    </xf>
    <xf numFmtId="4" fontId="4" fillId="4" borderId="2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vertical="top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vertical="top"/>
    </xf>
    <xf numFmtId="0" fontId="2" fillId="4" borderId="2" xfId="0" applyFont="1" applyFill="1" applyBorder="1" applyAlignment="1">
      <alignment vertical="top" wrapText="1"/>
    </xf>
    <xf numFmtId="3" fontId="6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164" fontId="2" fillId="4" borderId="1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3" fontId="4" fillId="4" borderId="1" xfId="0" applyNumberFormat="1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right" vertical="top" wrapText="1"/>
    </xf>
    <xf numFmtId="4" fontId="4" fillId="0" borderId="0" xfId="0" applyNumberFormat="1" applyFont="1" applyBorder="1" applyAlignment="1">
      <alignment horizontal="right" vertical="top" wrapText="1"/>
    </xf>
    <xf numFmtId="165" fontId="2" fillId="4" borderId="1" xfId="0" applyNumberFormat="1" applyFont="1" applyFill="1" applyBorder="1" applyAlignment="1">
      <alignment vertical="top" wrapText="1"/>
    </xf>
    <xf numFmtId="4" fontId="2" fillId="4" borderId="0" xfId="0" applyNumberFormat="1" applyFont="1" applyFill="1" applyAlignment="1">
      <alignment vertical="top" wrapText="1"/>
    </xf>
    <xf numFmtId="0" fontId="7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16" fontId="10" fillId="4" borderId="1" xfId="0" applyNumberFormat="1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10" fillId="4" borderId="6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vertical="top" wrapText="1"/>
    </xf>
    <xf numFmtId="0" fontId="13" fillId="4" borderId="5" xfId="0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vertical="top" wrapText="1" shrinkToFit="1"/>
    </xf>
    <xf numFmtId="0" fontId="13" fillId="4" borderId="10" xfId="0" applyFont="1" applyFill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0" fontId="16" fillId="0" borderId="7" xfId="0" applyFont="1" applyFill="1" applyBorder="1" applyAlignment="1">
      <alignment vertical="top" wrapText="1"/>
    </xf>
    <xf numFmtId="3" fontId="17" fillId="0" borderId="7" xfId="0" applyNumberFormat="1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17" fillId="4" borderId="7" xfId="0" applyFont="1" applyFill="1" applyBorder="1" applyAlignment="1">
      <alignment vertical="top" wrapText="1"/>
    </xf>
    <xf numFmtId="0" fontId="18" fillId="4" borderId="7" xfId="0" applyFont="1" applyFill="1" applyBorder="1" applyAlignment="1">
      <alignment vertical="top" wrapText="1"/>
    </xf>
    <xf numFmtId="0" fontId="15" fillId="4" borderId="7" xfId="0" applyFont="1" applyFill="1" applyBorder="1" applyAlignment="1">
      <alignment vertical="top" wrapText="1"/>
    </xf>
    <xf numFmtId="3" fontId="15" fillId="0" borderId="7" xfId="0" applyNumberFormat="1" applyFont="1" applyFill="1" applyBorder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vertical="top" wrapText="1"/>
    </xf>
    <xf numFmtId="0" fontId="19" fillId="4" borderId="0" xfId="0" applyFont="1" applyFill="1" applyAlignment="1">
      <alignment vertical="top" wrapText="1"/>
    </xf>
    <xf numFmtId="0" fontId="20" fillId="4" borderId="1" xfId="0" applyFont="1" applyFill="1" applyBorder="1" applyAlignment="1">
      <alignment vertical="top" wrapText="1"/>
    </xf>
    <xf numFmtId="0" fontId="20" fillId="6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vertical="top" wrapText="1"/>
    </xf>
    <xf numFmtId="0" fontId="18" fillId="6" borderId="7" xfId="0" applyFont="1" applyFill="1" applyBorder="1" applyAlignment="1">
      <alignment vertical="top" wrapText="1"/>
    </xf>
    <xf numFmtId="0" fontId="15" fillId="6" borderId="7" xfId="0" applyFont="1" applyFill="1" applyBorder="1" applyAlignment="1">
      <alignment vertical="top" wrapText="1"/>
    </xf>
    <xf numFmtId="0" fontId="17" fillId="6" borderId="7" xfId="0" applyFont="1" applyFill="1" applyBorder="1" applyAlignment="1">
      <alignment vertical="top" wrapText="1"/>
    </xf>
    <xf numFmtId="3" fontId="15" fillId="6" borderId="7" xfId="0" applyNumberFormat="1" applyFont="1" applyFill="1" applyBorder="1" applyAlignment="1">
      <alignment vertical="top" wrapText="1"/>
    </xf>
    <xf numFmtId="0" fontId="19" fillId="6" borderId="0" xfId="0" applyFont="1" applyFill="1" applyAlignment="1">
      <alignment vertical="top" wrapText="1"/>
    </xf>
    <xf numFmtId="0" fontId="0" fillId="6" borderId="0" xfId="0" applyFill="1" applyAlignment="1">
      <alignment vertical="top" wrapText="1"/>
    </xf>
    <xf numFmtId="0" fontId="21" fillId="4" borderId="1" xfId="0" applyFont="1" applyFill="1" applyBorder="1" applyAlignment="1">
      <alignment vertical="top" wrapText="1"/>
    </xf>
    <xf numFmtId="0" fontId="22" fillId="6" borderId="1" xfId="0" applyFont="1" applyFill="1" applyBorder="1" applyAlignment="1">
      <alignment vertical="top" wrapText="1"/>
    </xf>
    <xf numFmtId="0" fontId="21" fillId="6" borderId="1" xfId="0" applyFont="1" applyFill="1" applyBorder="1" applyAlignment="1">
      <alignment vertical="top" wrapText="1"/>
    </xf>
    <xf numFmtId="0" fontId="21" fillId="4" borderId="1" xfId="0" applyFont="1" applyFill="1" applyBorder="1" applyAlignment="1">
      <alignment horizontal="justify" vertical="top" wrapText="1"/>
    </xf>
    <xf numFmtId="1" fontId="17" fillId="4" borderId="1" xfId="0" applyNumberFormat="1" applyFont="1" applyFill="1" applyBorder="1" applyAlignment="1">
      <alignment vertical="top" wrapText="1"/>
    </xf>
    <xf numFmtId="0" fontId="21" fillId="6" borderId="1" xfId="0" applyFont="1" applyFill="1" applyBorder="1" applyAlignment="1">
      <alignment horizontal="justify" vertical="top" wrapText="1"/>
    </xf>
    <xf numFmtId="1" fontId="17" fillId="6" borderId="1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top" wrapText="1"/>
    </xf>
    <xf numFmtId="3" fontId="15" fillId="4" borderId="7" xfId="0" applyNumberFormat="1" applyFont="1" applyFill="1" applyBorder="1" applyAlignment="1">
      <alignment vertical="top" wrapText="1"/>
    </xf>
    <xf numFmtId="164" fontId="21" fillId="6" borderId="1" xfId="0" applyNumberFormat="1" applyFont="1" applyFill="1" applyBorder="1" applyAlignment="1">
      <alignment horizontal="justify" vertical="top" wrapText="1"/>
    </xf>
    <xf numFmtId="164" fontId="21" fillId="4" borderId="1" xfId="0" applyNumberFormat="1" applyFont="1" applyFill="1" applyBorder="1" applyAlignment="1">
      <alignment vertical="top" wrapText="1"/>
    </xf>
    <xf numFmtId="165" fontId="21" fillId="6" borderId="1" xfId="0" applyNumberFormat="1" applyFont="1" applyFill="1" applyBorder="1" applyAlignment="1">
      <alignment vertical="top" wrapText="1"/>
    </xf>
    <xf numFmtId="3" fontId="17" fillId="6" borderId="1" xfId="0" applyNumberFormat="1" applyFont="1" applyFill="1" applyBorder="1" applyAlignment="1">
      <alignment vertical="top" wrapText="1"/>
    </xf>
    <xf numFmtId="164" fontId="21" fillId="6" borderId="1" xfId="0" applyNumberFormat="1" applyFont="1" applyFill="1" applyBorder="1" applyAlignment="1">
      <alignment horizontal="left" vertical="top" wrapText="1"/>
    </xf>
    <xf numFmtId="164" fontId="21" fillId="4" borderId="1" xfId="0" applyNumberFormat="1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4" borderId="0" xfId="0" applyFont="1" applyFill="1" applyAlignment="1">
      <alignment vertical="top" wrapText="1"/>
    </xf>
    <xf numFmtId="0" fontId="19" fillId="0" borderId="0" xfId="0" applyFont="1" applyAlignment="1">
      <alignment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4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ya/Desktop/2017/&#1086;&#1094;&#1077;&#1085;&#1082;&#1072;%20&#1101;&#1092;&#1092;&#1077;&#1082;&#1090;&#1080;&#1074;&#1085;&#1086;&#1089;&#1090;&#1080;/2021/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1%20&#1082;&#1074;&#1072;&#1088;&#1090;&#1072;&#1083;%202021%20&#1075;&#1086;&#1076;&#107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ya/Desktop/2017/&#1086;&#1094;&#1077;&#1085;&#1082;&#1072;%20&#1101;&#1092;&#1092;&#1077;&#1082;&#1090;&#1080;&#1074;&#1085;&#1086;&#1089;&#1090;&#1080;/2021/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1%20&#1087;&#1086;&#1083;&#1091;&#1075;&#1086;&#1076;&#1080;&#1077;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П"/>
      <sheetName val="план"/>
      <sheetName val="отчеты 1 кв"/>
      <sheetName val="Уровень исп. ГЗ"/>
      <sheetName val="Уровень сред ЗП"/>
      <sheetName val="зп-культура"/>
      <sheetName val="Оценка эффективности рук."/>
    </sheetNames>
    <sheetDataSet>
      <sheetData sheetId="0"/>
      <sheetData sheetId="1"/>
      <sheetData sheetId="2">
        <row r="5">
          <cell r="C5">
            <v>45</v>
          </cell>
          <cell r="D5">
            <v>45</v>
          </cell>
          <cell r="E5">
            <v>7500</v>
          </cell>
          <cell r="F5">
            <v>7538</v>
          </cell>
          <cell r="I5">
            <v>0</v>
          </cell>
          <cell r="J5">
            <v>1</v>
          </cell>
          <cell r="M5">
            <v>2</v>
          </cell>
          <cell r="N5">
            <v>3</v>
          </cell>
          <cell r="O5">
            <v>2100</v>
          </cell>
          <cell r="P5">
            <v>2166.9</v>
          </cell>
        </row>
        <row r="6">
          <cell r="C6">
            <v>45</v>
          </cell>
          <cell r="D6">
            <v>44</v>
          </cell>
          <cell r="E6">
            <v>9765</v>
          </cell>
          <cell r="F6">
            <v>12017</v>
          </cell>
          <cell r="I6">
            <v>0</v>
          </cell>
          <cell r="J6">
            <v>0</v>
          </cell>
          <cell r="M6">
            <v>0</v>
          </cell>
          <cell r="N6">
            <v>0</v>
          </cell>
          <cell r="O6">
            <v>510</v>
          </cell>
          <cell r="P6">
            <v>597.80999999999995</v>
          </cell>
        </row>
        <row r="7">
          <cell r="C7">
            <v>40</v>
          </cell>
          <cell r="D7">
            <v>40</v>
          </cell>
          <cell r="E7">
            <v>9000</v>
          </cell>
          <cell r="F7">
            <v>6801</v>
          </cell>
          <cell r="I7">
            <v>1</v>
          </cell>
          <cell r="J7">
            <v>1</v>
          </cell>
          <cell r="M7">
            <v>0</v>
          </cell>
          <cell r="N7">
            <v>0</v>
          </cell>
          <cell r="O7">
            <v>1000</v>
          </cell>
          <cell r="P7">
            <v>1553.7</v>
          </cell>
        </row>
        <row r="8">
          <cell r="C8">
            <v>25</v>
          </cell>
          <cell r="D8">
            <v>25</v>
          </cell>
          <cell r="E8">
            <v>6000</v>
          </cell>
          <cell r="F8">
            <v>2709</v>
          </cell>
          <cell r="I8">
            <v>1</v>
          </cell>
          <cell r="J8">
            <v>0</v>
          </cell>
          <cell r="M8">
            <v>0</v>
          </cell>
          <cell r="N8">
            <v>0</v>
          </cell>
          <cell r="O8">
            <v>420</v>
          </cell>
          <cell r="P8">
            <v>401.35</v>
          </cell>
        </row>
        <row r="9">
          <cell r="C9">
            <v>35</v>
          </cell>
          <cell r="D9">
            <v>9</v>
          </cell>
          <cell r="E9">
            <v>5600</v>
          </cell>
          <cell r="F9">
            <v>1046</v>
          </cell>
          <cell r="I9">
            <v>1</v>
          </cell>
          <cell r="J9">
            <v>1</v>
          </cell>
          <cell r="M9">
            <v>0</v>
          </cell>
          <cell r="N9">
            <v>0</v>
          </cell>
          <cell r="O9">
            <v>325.8</v>
          </cell>
          <cell r="P9">
            <v>821.24</v>
          </cell>
        </row>
        <row r="10">
          <cell r="C10">
            <v>33</v>
          </cell>
          <cell r="D10">
            <v>34</v>
          </cell>
          <cell r="E10">
            <v>4200</v>
          </cell>
          <cell r="F10">
            <v>4300</v>
          </cell>
          <cell r="I10">
            <v>1</v>
          </cell>
          <cell r="J10">
            <v>1</v>
          </cell>
          <cell r="M10">
            <v>0</v>
          </cell>
          <cell r="N10">
            <v>0</v>
          </cell>
          <cell r="O10">
            <v>535</v>
          </cell>
          <cell r="P10">
            <v>541.29999999999995</v>
          </cell>
        </row>
        <row r="11">
          <cell r="C11">
            <v>95</v>
          </cell>
          <cell r="D11">
            <v>96</v>
          </cell>
          <cell r="E11">
            <v>6500</v>
          </cell>
          <cell r="F11">
            <v>6530</v>
          </cell>
          <cell r="I11">
            <v>1</v>
          </cell>
          <cell r="J11">
            <v>1</v>
          </cell>
          <cell r="M11">
            <v>0</v>
          </cell>
          <cell r="N11">
            <v>0</v>
          </cell>
          <cell r="O11">
            <v>1950</v>
          </cell>
          <cell r="P11">
            <v>1954.33</v>
          </cell>
        </row>
        <row r="12">
          <cell r="C12">
            <v>20</v>
          </cell>
          <cell r="D12">
            <v>20</v>
          </cell>
          <cell r="E12">
            <v>4900</v>
          </cell>
          <cell r="F12">
            <v>4900</v>
          </cell>
          <cell r="I12">
            <v>0</v>
          </cell>
          <cell r="J12">
            <v>0</v>
          </cell>
          <cell r="M12">
            <v>1</v>
          </cell>
          <cell r="N12">
            <v>1</v>
          </cell>
          <cell r="O12">
            <v>480</v>
          </cell>
          <cell r="P12">
            <v>483.25</v>
          </cell>
        </row>
        <row r="13">
          <cell r="C13">
            <v>15</v>
          </cell>
          <cell r="E13">
            <v>1750</v>
          </cell>
          <cell r="F13">
            <v>468</v>
          </cell>
          <cell r="I13">
            <v>1</v>
          </cell>
          <cell r="M13">
            <v>0</v>
          </cell>
          <cell r="N13">
            <v>0</v>
          </cell>
          <cell r="O13">
            <v>53</v>
          </cell>
          <cell r="P13">
            <v>31.2</v>
          </cell>
        </row>
        <row r="14">
          <cell r="C14">
            <v>15</v>
          </cell>
          <cell r="D14">
            <v>3</v>
          </cell>
          <cell r="E14">
            <v>2500</v>
          </cell>
          <cell r="F14">
            <v>250</v>
          </cell>
          <cell r="I14">
            <v>1</v>
          </cell>
          <cell r="J14">
            <v>0</v>
          </cell>
          <cell r="M14">
            <v>0</v>
          </cell>
          <cell r="N14">
            <v>0</v>
          </cell>
          <cell r="O14">
            <v>230.6</v>
          </cell>
          <cell r="P14">
            <v>0</v>
          </cell>
        </row>
        <row r="15">
          <cell r="C15">
            <v>12</v>
          </cell>
          <cell r="D15">
            <v>12</v>
          </cell>
          <cell r="E15">
            <v>1000</v>
          </cell>
          <cell r="F15">
            <v>891</v>
          </cell>
          <cell r="I15">
            <v>0</v>
          </cell>
          <cell r="J15">
            <v>0</v>
          </cell>
          <cell r="M15">
            <v>0</v>
          </cell>
          <cell r="N15">
            <v>1</v>
          </cell>
          <cell r="O15">
            <v>26.2</v>
          </cell>
          <cell r="P15">
            <v>20.8</v>
          </cell>
        </row>
        <row r="16">
          <cell r="C16">
            <v>30</v>
          </cell>
          <cell r="D16">
            <v>30</v>
          </cell>
          <cell r="E16">
            <v>2500</v>
          </cell>
          <cell r="F16">
            <v>1390</v>
          </cell>
          <cell r="I16">
            <v>0</v>
          </cell>
          <cell r="J16">
            <v>0</v>
          </cell>
          <cell r="M16">
            <v>0</v>
          </cell>
          <cell r="N16">
            <v>0</v>
          </cell>
          <cell r="O16">
            <v>20</v>
          </cell>
          <cell r="P16">
            <v>20</v>
          </cell>
        </row>
        <row r="17">
          <cell r="C17">
            <v>410</v>
          </cell>
          <cell r="D17">
            <v>358</v>
          </cell>
        </row>
        <row r="22">
          <cell r="C22">
            <v>10</v>
          </cell>
          <cell r="D22">
            <v>5</v>
          </cell>
          <cell r="E22">
            <v>1500</v>
          </cell>
          <cell r="F22">
            <v>1265</v>
          </cell>
          <cell r="G22">
            <v>15</v>
          </cell>
          <cell r="H22">
            <v>12</v>
          </cell>
          <cell r="K22">
            <v>0</v>
          </cell>
          <cell r="L22">
            <v>0</v>
          </cell>
          <cell r="M22">
            <v>300</v>
          </cell>
          <cell r="N22">
            <v>253</v>
          </cell>
        </row>
        <row r="23">
          <cell r="C23">
            <v>11</v>
          </cell>
          <cell r="D23">
            <v>6</v>
          </cell>
          <cell r="E23">
            <v>6803</v>
          </cell>
          <cell r="F23">
            <v>1030</v>
          </cell>
          <cell r="G23">
            <v>6</v>
          </cell>
          <cell r="H23">
            <v>6</v>
          </cell>
          <cell r="K23">
            <v>0</v>
          </cell>
          <cell r="L23">
            <v>0</v>
          </cell>
          <cell r="M23">
            <v>559.29999999999995</v>
          </cell>
          <cell r="N23">
            <v>0</v>
          </cell>
        </row>
        <row r="24">
          <cell r="C24">
            <v>5</v>
          </cell>
          <cell r="D24">
            <v>5</v>
          </cell>
          <cell r="E24">
            <v>1550</v>
          </cell>
          <cell r="F24">
            <v>1550</v>
          </cell>
          <cell r="G24">
            <v>5</v>
          </cell>
          <cell r="H24">
            <v>5</v>
          </cell>
          <cell r="K24">
            <v>0</v>
          </cell>
          <cell r="L24">
            <v>0</v>
          </cell>
          <cell r="M24">
            <v>200</v>
          </cell>
          <cell r="N24">
            <v>200</v>
          </cell>
        </row>
        <row r="25">
          <cell r="C25">
            <v>2</v>
          </cell>
          <cell r="D25">
            <v>0</v>
          </cell>
          <cell r="E25">
            <v>2348</v>
          </cell>
          <cell r="F25">
            <v>0</v>
          </cell>
          <cell r="G25">
            <v>12</v>
          </cell>
          <cell r="H25">
            <v>0</v>
          </cell>
          <cell r="K25">
            <v>0</v>
          </cell>
          <cell r="L25">
            <v>0</v>
          </cell>
          <cell r="M25">
            <v>102</v>
          </cell>
          <cell r="N25">
            <v>0</v>
          </cell>
        </row>
        <row r="26">
          <cell r="C26">
            <v>19</v>
          </cell>
          <cell r="D26">
            <v>19</v>
          </cell>
          <cell r="E26">
            <v>2800</v>
          </cell>
          <cell r="F26">
            <v>2360</v>
          </cell>
          <cell r="G26">
            <v>4</v>
          </cell>
          <cell r="H26">
            <v>4</v>
          </cell>
          <cell r="K26">
            <v>0</v>
          </cell>
          <cell r="L26">
            <v>0</v>
          </cell>
          <cell r="M26">
            <v>115.5</v>
          </cell>
          <cell r="N26">
            <v>70</v>
          </cell>
        </row>
        <row r="27">
          <cell r="C27">
            <v>6</v>
          </cell>
          <cell r="D27">
            <v>5</v>
          </cell>
          <cell r="E27">
            <v>2100</v>
          </cell>
          <cell r="F27">
            <v>1070</v>
          </cell>
          <cell r="G27">
            <v>1</v>
          </cell>
          <cell r="H27">
            <v>0</v>
          </cell>
          <cell r="K27">
            <v>0</v>
          </cell>
          <cell r="L27">
            <v>0</v>
          </cell>
          <cell r="M27">
            <v>50</v>
          </cell>
          <cell r="N27">
            <v>62</v>
          </cell>
        </row>
        <row r="28">
          <cell r="C28">
            <v>2</v>
          </cell>
          <cell r="D28">
            <v>0</v>
          </cell>
          <cell r="E28">
            <v>2900</v>
          </cell>
          <cell r="F28">
            <v>300</v>
          </cell>
          <cell r="G28">
            <v>10</v>
          </cell>
          <cell r="H28">
            <v>1</v>
          </cell>
          <cell r="K28">
            <v>0</v>
          </cell>
          <cell r="L28">
            <v>0</v>
          </cell>
          <cell r="M28">
            <v>118.25</v>
          </cell>
          <cell r="N28">
            <v>0</v>
          </cell>
        </row>
        <row r="29">
          <cell r="C29">
            <v>1</v>
          </cell>
          <cell r="D29">
            <v>6</v>
          </cell>
          <cell r="E29">
            <v>950</v>
          </cell>
          <cell r="F29">
            <v>2200</v>
          </cell>
          <cell r="G29">
            <v>0</v>
          </cell>
          <cell r="H29">
            <v>0</v>
          </cell>
          <cell r="K29">
            <v>1</v>
          </cell>
          <cell r="L29">
            <v>2</v>
          </cell>
          <cell r="M29">
            <v>50</v>
          </cell>
          <cell r="N29">
            <v>0</v>
          </cell>
        </row>
        <row r="30">
          <cell r="C30">
            <v>8</v>
          </cell>
          <cell r="D30">
            <v>8</v>
          </cell>
          <cell r="E30">
            <v>3380</v>
          </cell>
          <cell r="F30">
            <v>3380</v>
          </cell>
          <cell r="G30">
            <v>0</v>
          </cell>
          <cell r="H30">
            <v>0</v>
          </cell>
          <cell r="K30">
            <v>0</v>
          </cell>
          <cell r="L30">
            <v>0</v>
          </cell>
          <cell r="M30">
            <v>2635</v>
          </cell>
          <cell r="N30">
            <v>2635</v>
          </cell>
        </row>
        <row r="31">
          <cell r="C31">
            <v>20</v>
          </cell>
          <cell r="D31">
            <v>20</v>
          </cell>
          <cell r="E31">
            <v>2650</v>
          </cell>
          <cell r="F31">
            <v>2650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6</v>
          </cell>
          <cell r="D32">
            <v>10</v>
          </cell>
          <cell r="E32">
            <v>1320</v>
          </cell>
          <cell r="F32">
            <v>1320</v>
          </cell>
          <cell r="G32">
            <v>4</v>
          </cell>
          <cell r="H32">
            <v>5</v>
          </cell>
          <cell r="K32">
            <v>0</v>
          </cell>
          <cell r="L32">
            <v>0</v>
          </cell>
          <cell r="M32">
            <v>21</v>
          </cell>
          <cell r="N32">
            <v>0</v>
          </cell>
        </row>
        <row r="38">
          <cell r="C38">
            <v>2397</v>
          </cell>
          <cell r="D38">
            <v>2397</v>
          </cell>
          <cell r="E38">
            <v>22</v>
          </cell>
          <cell r="F38">
            <v>22</v>
          </cell>
          <cell r="M38">
            <v>1</v>
          </cell>
          <cell r="N38">
            <v>1</v>
          </cell>
        </row>
        <row r="44">
          <cell r="C44">
            <v>99025</v>
          </cell>
          <cell r="D44">
            <v>99025</v>
          </cell>
          <cell r="J44">
            <v>13500</v>
          </cell>
          <cell r="K44">
            <v>14000</v>
          </cell>
          <cell r="P44">
            <v>121</v>
          </cell>
          <cell r="Q44">
            <v>75</v>
          </cell>
          <cell r="AB44">
            <v>212.17500000000001</v>
          </cell>
          <cell r="AC44">
            <v>316.3</v>
          </cell>
        </row>
        <row r="45">
          <cell r="C45">
            <v>20035</v>
          </cell>
          <cell r="D45">
            <v>57652</v>
          </cell>
          <cell r="J45">
            <v>2400</v>
          </cell>
          <cell r="K45">
            <v>1937</v>
          </cell>
          <cell r="P45">
            <v>5</v>
          </cell>
          <cell r="Q45">
            <v>5</v>
          </cell>
          <cell r="AB45">
            <v>237</v>
          </cell>
          <cell r="AC45">
            <v>237.96299999999999</v>
          </cell>
        </row>
        <row r="46">
          <cell r="C46">
            <v>84925</v>
          </cell>
          <cell r="D46">
            <v>57966</v>
          </cell>
          <cell r="J46">
            <v>1037</v>
          </cell>
          <cell r="K46">
            <v>4160</v>
          </cell>
          <cell r="P46">
            <v>6</v>
          </cell>
          <cell r="Q46">
            <v>7</v>
          </cell>
          <cell r="AB46">
            <v>1500</v>
          </cell>
          <cell r="AC46">
            <v>1731.3</v>
          </cell>
        </row>
        <row r="47">
          <cell r="C47">
            <v>6430</v>
          </cell>
          <cell r="D47">
            <v>16466</v>
          </cell>
          <cell r="J47">
            <v>100</v>
          </cell>
          <cell r="K47">
            <v>551</v>
          </cell>
          <cell r="P47">
            <v>3</v>
          </cell>
          <cell r="Q47">
            <v>3</v>
          </cell>
          <cell r="AB47">
            <v>24.65</v>
          </cell>
          <cell r="AC47">
            <v>24.65</v>
          </cell>
        </row>
        <row r="48">
          <cell r="C48">
            <v>6975</v>
          </cell>
          <cell r="D48">
            <v>7397</v>
          </cell>
          <cell r="J48">
            <v>15</v>
          </cell>
          <cell r="K48">
            <v>16</v>
          </cell>
          <cell r="P48">
            <v>2</v>
          </cell>
          <cell r="Q48">
            <v>3</v>
          </cell>
          <cell r="AB48">
            <v>53.55</v>
          </cell>
          <cell r="AC48">
            <v>54</v>
          </cell>
        </row>
        <row r="55">
          <cell r="C55">
            <v>42000</v>
          </cell>
          <cell r="D55">
            <v>47077</v>
          </cell>
          <cell r="G55">
            <v>25</v>
          </cell>
          <cell r="H55">
            <v>25.02</v>
          </cell>
          <cell r="M55">
            <v>285000</v>
          </cell>
          <cell r="N55">
            <v>286978</v>
          </cell>
          <cell r="O55">
            <v>300</v>
          </cell>
          <cell r="P55">
            <v>119</v>
          </cell>
        </row>
        <row r="56">
          <cell r="C56">
            <v>44125</v>
          </cell>
          <cell r="D56">
            <v>23550</v>
          </cell>
          <cell r="G56">
            <v>100</v>
          </cell>
          <cell r="H56">
            <v>100</v>
          </cell>
          <cell r="M56">
            <v>1300</v>
          </cell>
          <cell r="N56">
            <v>1300</v>
          </cell>
          <cell r="O56">
            <v>0</v>
          </cell>
          <cell r="P56">
            <v>0</v>
          </cell>
        </row>
        <row r="57">
          <cell r="C57">
            <v>2550</v>
          </cell>
          <cell r="D57">
            <v>13060</v>
          </cell>
          <cell r="G57">
            <v>100</v>
          </cell>
          <cell r="H57">
            <v>100</v>
          </cell>
          <cell r="M57">
            <v>215</v>
          </cell>
          <cell r="N57">
            <v>0</v>
          </cell>
          <cell r="O57">
            <v>0</v>
          </cell>
          <cell r="P57">
            <v>0</v>
          </cell>
        </row>
        <row r="63">
          <cell r="C63">
            <v>340</v>
          </cell>
          <cell r="D63">
            <v>447</v>
          </cell>
          <cell r="E63">
            <v>100</v>
          </cell>
          <cell r="F63">
            <v>100</v>
          </cell>
          <cell r="G63">
            <v>14</v>
          </cell>
          <cell r="H63">
            <v>14</v>
          </cell>
          <cell r="I63">
            <v>0</v>
          </cell>
          <cell r="J63">
            <v>0</v>
          </cell>
        </row>
        <row r="64">
          <cell r="C64">
            <v>444</v>
          </cell>
          <cell r="D64">
            <v>432</v>
          </cell>
          <cell r="E64">
            <v>100</v>
          </cell>
          <cell r="F64">
            <v>97.297297297297305</v>
          </cell>
          <cell r="G64">
            <v>4</v>
          </cell>
          <cell r="H64">
            <v>4</v>
          </cell>
          <cell r="I64">
            <v>0</v>
          </cell>
          <cell r="J64">
            <v>0</v>
          </cell>
        </row>
        <row r="65">
          <cell r="C65">
            <v>130</v>
          </cell>
          <cell r="D65">
            <v>122</v>
          </cell>
          <cell r="E65">
            <v>100</v>
          </cell>
          <cell r="F65">
            <v>93.8</v>
          </cell>
          <cell r="G65">
            <v>4</v>
          </cell>
          <cell r="H65">
            <v>4</v>
          </cell>
          <cell r="I65">
            <v>0</v>
          </cell>
          <cell r="J65">
            <v>0</v>
          </cell>
        </row>
        <row r="66">
          <cell r="C66">
            <v>99</v>
          </cell>
          <cell r="D66">
            <v>99</v>
          </cell>
          <cell r="E66">
            <v>100</v>
          </cell>
          <cell r="F66">
            <v>100</v>
          </cell>
          <cell r="G66">
            <v>6</v>
          </cell>
          <cell r="H66">
            <v>6</v>
          </cell>
          <cell r="I66">
            <v>0</v>
          </cell>
          <cell r="J66">
            <v>0</v>
          </cell>
        </row>
        <row r="72">
          <cell r="C72">
            <v>30888</v>
          </cell>
          <cell r="D72">
            <v>30888</v>
          </cell>
          <cell r="E72">
            <v>30</v>
          </cell>
          <cell r="F72">
            <v>30</v>
          </cell>
          <cell r="G72">
            <v>4</v>
          </cell>
          <cell r="H72">
            <v>4</v>
          </cell>
          <cell r="I72">
            <v>0</v>
          </cell>
          <cell r="J72">
            <v>0</v>
          </cell>
        </row>
        <row r="73">
          <cell r="C73">
            <v>28672.800000000003</v>
          </cell>
          <cell r="D73">
            <v>28672.799999999996</v>
          </cell>
          <cell r="E73">
            <v>30</v>
          </cell>
          <cell r="F73">
            <v>30</v>
          </cell>
          <cell r="G73">
            <v>4</v>
          </cell>
          <cell r="H73">
            <v>4</v>
          </cell>
          <cell r="I73">
            <v>0</v>
          </cell>
          <cell r="J73">
            <v>0</v>
          </cell>
        </row>
        <row r="74">
          <cell r="C74">
            <v>31280.399999999998</v>
          </cell>
          <cell r="D74">
            <v>31262.400000000001</v>
          </cell>
          <cell r="E74">
            <v>30</v>
          </cell>
          <cell r="F74">
            <v>30</v>
          </cell>
          <cell r="G74">
            <v>3</v>
          </cell>
          <cell r="H74">
            <v>3</v>
          </cell>
          <cell r="I74">
            <v>300</v>
          </cell>
          <cell r="J74">
            <v>337.25</v>
          </cell>
        </row>
        <row r="80">
          <cell r="C80">
            <v>7560</v>
          </cell>
          <cell r="D80">
            <v>7560</v>
          </cell>
          <cell r="E80">
            <v>25</v>
          </cell>
          <cell r="F80">
            <v>35.799999999999997</v>
          </cell>
          <cell r="G80">
            <v>6</v>
          </cell>
          <cell r="H80">
            <v>6</v>
          </cell>
          <cell r="I80">
            <v>0</v>
          </cell>
          <cell r="J80">
            <v>0</v>
          </cell>
        </row>
      </sheetData>
      <sheetData sheetId="3">
        <row r="6">
          <cell r="Q6">
            <v>100</v>
          </cell>
          <cell r="U6">
            <v>50</v>
          </cell>
        </row>
        <row r="7">
          <cell r="Q7">
            <v>85</v>
          </cell>
          <cell r="U7">
            <v>50</v>
          </cell>
        </row>
        <row r="8">
          <cell r="Q8">
            <v>85</v>
          </cell>
          <cell r="U8">
            <v>50</v>
          </cell>
        </row>
        <row r="9">
          <cell r="Q9">
            <v>0</v>
          </cell>
          <cell r="U9">
            <v>30</v>
          </cell>
        </row>
        <row r="10">
          <cell r="Q10">
            <v>0</v>
          </cell>
          <cell r="U10">
            <v>50</v>
          </cell>
        </row>
        <row r="11">
          <cell r="Q11">
            <v>100</v>
          </cell>
          <cell r="U11">
            <v>50</v>
          </cell>
        </row>
        <row r="12">
          <cell r="Q12">
            <v>100</v>
          </cell>
          <cell r="U12">
            <v>50</v>
          </cell>
        </row>
        <row r="13">
          <cell r="Q13">
            <v>100</v>
          </cell>
          <cell r="U13">
            <v>50</v>
          </cell>
        </row>
        <row r="14">
          <cell r="Q14">
            <v>0</v>
          </cell>
          <cell r="U14">
            <v>0</v>
          </cell>
        </row>
        <row r="15">
          <cell r="Q15">
            <v>0</v>
          </cell>
          <cell r="U15">
            <v>0</v>
          </cell>
        </row>
        <row r="16">
          <cell r="Q16">
            <v>85</v>
          </cell>
          <cell r="U16">
            <v>0</v>
          </cell>
        </row>
        <row r="17">
          <cell r="Q17">
            <v>0</v>
          </cell>
          <cell r="U17">
            <v>50</v>
          </cell>
        </row>
        <row r="23">
          <cell r="Q23">
            <v>0</v>
          </cell>
          <cell r="U23">
            <v>30</v>
          </cell>
        </row>
        <row r="24">
          <cell r="Q24">
            <v>0</v>
          </cell>
          <cell r="U24">
            <v>0</v>
          </cell>
        </row>
        <row r="25">
          <cell r="Q25">
            <v>100</v>
          </cell>
          <cell r="U25">
            <v>50</v>
          </cell>
        </row>
        <row r="26">
          <cell r="Q26">
            <v>0</v>
          </cell>
          <cell r="U26">
            <v>0</v>
          </cell>
        </row>
        <row r="27">
          <cell r="Q27">
            <v>85</v>
          </cell>
          <cell r="U27">
            <v>0</v>
          </cell>
        </row>
        <row r="28">
          <cell r="Q28">
            <v>0</v>
          </cell>
          <cell r="U28">
            <v>50</v>
          </cell>
        </row>
        <row r="29">
          <cell r="Q29">
            <v>0</v>
          </cell>
          <cell r="U29">
            <v>0</v>
          </cell>
        </row>
        <row r="30">
          <cell r="Q30">
            <v>100</v>
          </cell>
          <cell r="U30">
            <v>0</v>
          </cell>
        </row>
        <row r="31">
          <cell r="Q31">
            <v>100</v>
          </cell>
          <cell r="U31">
            <v>50</v>
          </cell>
        </row>
        <row r="32">
          <cell r="Q32">
            <v>100</v>
          </cell>
          <cell r="U32">
            <v>0</v>
          </cell>
        </row>
        <row r="33">
          <cell r="Q33">
            <v>100</v>
          </cell>
          <cell r="U33">
            <v>0</v>
          </cell>
        </row>
        <row r="40">
          <cell r="Q40">
            <v>100</v>
          </cell>
          <cell r="U40">
            <v>0</v>
          </cell>
        </row>
        <row r="46">
          <cell r="M46">
            <v>85</v>
          </cell>
          <cell r="Q46">
            <v>50</v>
          </cell>
        </row>
        <row r="47">
          <cell r="M47">
            <v>100</v>
          </cell>
          <cell r="Q47">
            <v>50</v>
          </cell>
        </row>
        <row r="48">
          <cell r="M48">
            <v>85</v>
          </cell>
          <cell r="Q48">
            <v>50</v>
          </cell>
        </row>
        <row r="49">
          <cell r="M49">
            <v>100</v>
          </cell>
          <cell r="Q49">
            <v>50</v>
          </cell>
        </row>
        <row r="50">
          <cell r="M50">
            <v>100</v>
          </cell>
          <cell r="Q50">
            <v>50</v>
          </cell>
        </row>
        <row r="56">
          <cell r="M56">
            <v>100</v>
          </cell>
          <cell r="Q56">
            <v>0</v>
          </cell>
        </row>
        <row r="57">
          <cell r="M57">
            <v>0</v>
          </cell>
          <cell r="Q57">
            <v>0</v>
          </cell>
        </row>
        <row r="58">
          <cell r="M58">
            <v>0</v>
          </cell>
          <cell r="Q58">
            <v>0</v>
          </cell>
        </row>
        <row r="64">
          <cell r="M64">
            <v>100</v>
          </cell>
          <cell r="Q64">
            <v>0</v>
          </cell>
        </row>
        <row r="65">
          <cell r="M65">
            <v>85</v>
          </cell>
          <cell r="Q65">
            <v>0</v>
          </cell>
        </row>
        <row r="66">
          <cell r="M66">
            <v>85</v>
          </cell>
          <cell r="Q66">
            <v>0</v>
          </cell>
        </row>
        <row r="67">
          <cell r="M67">
            <v>100</v>
          </cell>
          <cell r="Q67">
            <v>0</v>
          </cell>
        </row>
        <row r="73">
          <cell r="M73">
            <v>100</v>
          </cell>
          <cell r="Q73">
            <v>0</v>
          </cell>
        </row>
        <row r="74">
          <cell r="M74">
            <v>100</v>
          </cell>
          <cell r="Q74">
            <v>0</v>
          </cell>
        </row>
        <row r="75">
          <cell r="M75">
            <v>100</v>
          </cell>
          <cell r="Q75">
            <v>50</v>
          </cell>
        </row>
        <row r="81">
          <cell r="M81">
            <v>100</v>
          </cell>
          <cell r="Q81">
            <v>0</v>
          </cell>
        </row>
      </sheetData>
      <sheetData sheetId="4">
        <row r="5">
          <cell r="J5">
            <v>85</v>
          </cell>
        </row>
        <row r="6">
          <cell r="J6">
            <v>85</v>
          </cell>
        </row>
        <row r="7">
          <cell r="J7">
            <v>85</v>
          </cell>
        </row>
        <row r="8">
          <cell r="J8">
            <v>85</v>
          </cell>
        </row>
        <row r="9">
          <cell r="J9">
            <v>85</v>
          </cell>
        </row>
        <row r="10">
          <cell r="J10">
            <v>85</v>
          </cell>
        </row>
        <row r="12">
          <cell r="J12">
            <v>85</v>
          </cell>
        </row>
        <row r="13">
          <cell r="J13">
            <v>85</v>
          </cell>
        </row>
        <row r="14">
          <cell r="J14">
            <v>85</v>
          </cell>
        </row>
        <row r="15">
          <cell r="J15">
            <v>85</v>
          </cell>
        </row>
        <row r="16">
          <cell r="J16">
            <v>85</v>
          </cell>
        </row>
        <row r="17">
          <cell r="J17">
            <v>85</v>
          </cell>
        </row>
        <row r="18">
          <cell r="J18">
            <v>85</v>
          </cell>
        </row>
        <row r="19">
          <cell r="J19">
            <v>100</v>
          </cell>
        </row>
        <row r="20">
          <cell r="J20">
            <v>100</v>
          </cell>
        </row>
        <row r="21">
          <cell r="J21">
            <v>85</v>
          </cell>
        </row>
        <row r="22">
          <cell r="J22">
            <v>85</v>
          </cell>
        </row>
        <row r="23">
          <cell r="J23">
            <v>85</v>
          </cell>
        </row>
        <row r="24">
          <cell r="J24">
            <v>85</v>
          </cell>
        </row>
        <row r="25">
          <cell r="J25">
            <v>100</v>
          </cell>
        </row>
        <row r="26">
          <cell r="J26">
            <v>85</v>
          </cell>
        </row>
        <row r="27">
          <cell r="J27">
            <v>85</v>
          </cell>
        </row>
        <row r="28">
          <cell r="J28">
            <v>100</v>
          </cell>
        </row>
        <row r="29">
          <cell r="J29">
            <v>85</v>
          </cell>
        </row>
        <row r="30">
          <cell r="J30">
            <v>85</v>
          </cell>
        </row>
        <row r="31">
          <cell r="J31">
            <v>85</v>
          </cell>
        </row>
        <row r="32">
          <cell r="J32">
            <v>100</v>
          </cell>
        </row>
        <row r="33">
          <cell r="J33">
            <v>85</v>
          </cell>
        </row>
        <row r="34">
          <cell r="J34">
            <v>100</v>
          </cell>
        </row>
        <row r="35">
          <cell r="J35">
            <v>85</v>
          </cell>
        </row>
        <row r="36">
          <cell r="J36">
            <v>100</v>
          </cell>
        </row>
        <row r="45">
          <cell r="F45">
            <v>100</v>
          </cell>
        </row>
        <row r="46">
          <cell r="F46">
            <v>100</v>
          </cell>
        </row>
        <row r="47">
          <cell r="F47">
            <v>100</v>
          </cell>
        </row>
        <row r="48">
          <cell r="F48">
            <v>100</v>
          </cell>
        </row>
        <row r="49">
          <cell r="F49">
            <v>0</v>
          </cell>
        </row>
        <row r="51">
          <cell r="F51">
            <v>85</v>
          </cell>
        </row>
        <row r="52">
          <cell r="F52">
            <v>85</v>
          </cell>
        </row>
        <row r="53">
          <cell r="F53">
            <v>100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ЗП"/>
      <sheetName val="Библиотеки2019"/>
      <sheetName val="план"/>
      <sheetName val="отчеты 1 полугодие"/>
      <sheetName val="Уровень исп. ГЗ"/>
      <sheetName val="Уровень сред ЗП"/>
      <sheetName val="зп-культура"/>
      <sheetName val="Оценка эффективности рук."/>
    </sheetNames>
    <sheetDataSet>
      <sheetData sheetId="0"/>
      <sheetData sheetId="1"/>
      <sheetData sheetId="2"/>
      <sheetData sheetId="3">
        <row r="38">
          <cell r="I38">
            <v>0</v>
          </cell>
          <cell r="J38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tabSelected="1" view="pageBreakPreview" zoomScaleNormal="100" zoomScaleSheetLayoutView="100" workbookViewId="0">
      <selection activeCell="B2" sqref="B2"/>
    </sheetView>
  </sheetViews>
  <sheetFormatPr defaultRowHeight="15" x14ac:dyDescent="0.25"/>
  <cols>
    <col min="1" max="1" width="3.85546875" style="1" customWidth="1"/>
    <col min="2" max="2" width="27" style="1" customWidth="1"/>
    <col min="3" max="4" width="11" style="1" customWidth="1"/>
    <col min="5" max="5" width="8.85546875" style="1" customWidth="1"/>
    <col min="6" max="7" width="11.5703125" style="1" customWidth="1"/>
    <col min="8" max="8" width="7.28515625" style="1" customWidth="1"/>
    <col min="9" max="9" width="9" style="1" customWidth="1"/>
    <col min="10" max="11" width="10.42578125" style="1" customWidth="1"/>
    <col min="12" max="12" width="9.140625" style="1"/>
    <col min="13" max="14" width="11.28515625" style="1" customWidth="1"/>
    <col min="15" max="15" width="8.7109375" style="1" customWidth="1"/>
    <col min="16" max="16" width="9.42578125" style="1" customWidth="1"/>
    <col min="17" max="18" width="8.42578125" style="1" customWidth="1"/>
    <col min="19" max="19" width="9.140625" style="1" customWidth="1"/>
    <col min="20" max="20" width="8.7109375" style="1" customWidth="1"/>
    <col min="21" max="21" width="8.140625" style="1" customWidth="1"/>
    <col min="22" max="23" width="9.28515625" style="1" customWidth="1"/>
    <col min="24" max="24" width="9.140625" style="3"/>
    <col min="25" max="16384" width="9.140625" style="1"/>
  </cols>
  <sheetData>
    <row r="1" spans="1:24" ht="18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X1" s="1"/>
    </row>
    <row r="2" spans="1:24" x14ac:dyDescent="0.25">
      <c r="U2" s="3"/>
      <c r="X2" s="1"/>
    </row>
    <row r="3" spans="1:24" s="3" customFormat="1" ht="30.75" customHeight="1" x14ac:dyDescent="0.25">
      <c r="A3" s="4" t="s">
        <v>1</v>
      </c>
      <c r="B3" s="4" t="s">
        <v>2</v>
      </c>
      <c r="C3" s="4" t="s">
        <v>3</v>
      </c>
      <c r="D3" s="4"/>
      <c r="E3" s="4"/>
      <c r="F3" s="4"/>
      <c r="G3" s="4"/>
      <c r="H3" s="4"/>
      <c r="I3" s="4" t="s">
        <v>4</v>
      </c>
      <c r="J3" s="5" t="s">
        <v>5</v>
      </c>
      <c r="K3" s="6"/>
      <c r="L3" s="7"/>
      <c r="M3" s="4" t="s">
        <v>6</v>
      </c>
      <c r="N3" s="4"/>
      <c r="O3" s="4"/>
      <c r="P3" s="8" t="s">
        <v>7</v>
      </c>
      <c r="Q3" s="9" t="s">
        <v>8</v>
      </c>
      <c r="R3" s="4" t="s">
        <v>9</v>
      </c>
      <c r="S3" s="4"/>
      <c r="T3" s="10" t="s">
        <v>10</v>
      </c>
      <c r="U3" s="9" t="s">
        <v>8</v>
      </c>
    </row>
    <row r="4" spans="1:24" s="17" customFormat="1" ht="73.5" customHeight="1" x14ac:dyDescent="0.25">
      <c r="A4" s="4"/>
      <c r="B4" s="4"/>
      <c r="C4" s="11" t="s">
        <v>11</v>
      </c>
      <c r="D4" s="11"/>
      <c r="E4" s="4" t="s">
        <v>4</v>
      </c>
      <c r="F4" s="11" t="s">
        <v>12</v>
      </c>
      <c r="G4" s="11"/>
      <c r="H4" s="4" t="s">
        <v>4</v>
      </c>
      <c r="I4" s="4"/>
      <c r="J4" s="12" t="s">
        <v>13</v>
      </c>
      <c r="K4" s="12"/>
      <c r="L4" s="13" t="s">
        <v>14</v>
      </c>
      <c r="M4" s="11" t="s">
        <v>15</v>
      </c>
      <c r="N4" s="11"/>
      <c r="O4" s="4" t="s">
        <v>16</v>
      </c>
      <c r="P4" s="14"/>
      <c r="Q4" s="15"/>
      <c r="R4" s="11" t="s">
        <v>17</v>
      </c>
      <c r="S4" s="11" t="s">
        <v>18</v>
      </c>
      <c r="T4" s="16"/>
      <c r="U4" s="15"/>
    </row>
    <row r="5" spans="1:24" ht="18.75" customHeight="1" x14ac:dyDescent="0.25">
      <c r="A5" s="4"/>
      <c r="B5" s="4"/>
      <c r="C5" s="18" t="s">
        <v>17</v>
      </c>
      <c r="D5" s="18" t="s">
        <v>18</v>
      </c>
      <c r="E5" s="4"/>
      <c r="F5" s="18" t="s">
        <v>17</v>
      </c>
      <c r="G5" s="18" t="s">
        <v>18</v>
      </c>
      <c r="H5" s="4"/>
      <c r="I5" s="4"/>
      <c r="J5" s="19" t="s">
        <v>17</v>
      </c>
      <c r="K5" s="19" t="s">
        <v>18</v>
      </c>
      <c r="L5" s="20"/>
      <c r="M5" s="18" t="s">
        <v>17</v>
      </c>
      <c r="N5" s="18" t="s">
        <v>18</v>
      </c>
      <c r="O5" s="4"/>
      <c r="P5" s="21"/>
      <c r="Q5" s="22"/>
      <c r="R5" s="11"/>
      <c r="S5" s="11"/>
      <c r="T5" s="23"/>
      <c r="U5" s="22"/>
      <c r="X5" s="1"/>
    </row>
    <row r="6" spans="1:24" s="35" customFormat="1" ht="16.5" customHeight="1" x14ac:dyDescent="0.25">
      <c r="A6" s="24">
        <v>1</v>
      </c>
      <c r="B6" s="25" t="s">
        <v>19</v>
      </c>
      <c r="C6" s="26">
        <f>'[1]отчеты 1 кв'!E5</f>
        <v>7500</v>
      </c>
      <c r="D6" s="26">
        <f>'[1]отчеты 1 кв'!F5</f>
        <v>7538</v>
      </c>
      <c r="E6" s="27">
        <v>1</v>
      </c>
      <c r="F6" s="26">
        <f>'[1]отчеты 1 кв'!C5</f>
        <v>45</v>
      </c>
      <c r="G6" s="26">
        <f>'[1]отчеты 1 кв'!D5</f>
        <v>45</v>
      </c>
      <c r="H6" s="28">
        <f>G6/F6</f>
        <v>1</v>
      </c>
      <c r="I6" s="28">
        <f>1/2*(E6+H6)</f>
        <v>1</v>
      </c>
      <c r="J6" s="29">
        <f>'[1]отчеты 1 кв'!I5</f>
        <v>0</v>
      </c>
      <c r="K6" s="29">
        <f>'[1]отчеты 1 кв'!J5</f>
        <v>1</v>
      </c>
      <c r="L6" s="30">
        <v>1</v>
      </c>
      <c r="M6" s="31">
        <f>'[1]отчеты 1 кв'!M5</f>
        <v>2</v>
      </c>
      <c r="N6" s="31">
        <f>'[1]отчеты 1 кв'!N5</f>
        <v>3</v>
      </c>
      <c r="O6" s="27">
        <v>1</v>
      </c>
      <c r="P6" s="27">
        <f>100*(0.35*I6+0.35*L6+0.3*O6)</f>
        <v>100</v>
      </c>
      <c r="Q6" s="32">
        <v>100</v>
      </c>
      <c r="R6" s="33">
        <f>'[1]отчеты 1 кв'!O5</f>
        <v>2100</v>
      </c>
      <c r="S6" s="33">
        <f>'[1]отчеты 1 кв'!P5</f>
        <v>2166.9</v>
      </c>
      <c r="T6" s="27">
        <v>1</v>
      </c>
      <c r="U6" s="34">
        <v>50</v>
      </c>
    </row>
    <row r="7" spans="1:24" s="35" customFormat="1" ht="16.5" customHeight="1" x14ac:dyDescent="0.25">
      <c r="A7" s="24">
        <v>2</v>
      </c>
      <c r="B7" s="25" t="s">
        <v>20</v>
      </c>
      <c r="C7" s="26">
        <f>'[1]отчеты 1 кв'!E6</f>
        <v>9765</v>
      </c>
      <c r="D7" s="26">
        <f>'[1]отчеты 1 кв'!F6</f>
        <v>12017</v>
      </c>
      <c r="E7" s="27">
        <v>1</v>
      </c>
      <c r="F7" s="26">
        <f>'[1]отчеты 1 кв'!C6</f>
        <v>45</v>
      </c>
      <c r="G7" s="26">
        <f>'[1]отчеты 1 кв'!D6</f>
        <v>44</v>
      </c>
      <c r="H7" s="28">
        <f t="shared" ref="H7:H16" si="0">G7/F7</f>
        <v>0.97777777777777775</v>
      </c>
      <c r="I7" s="28">
        <f t="shared" ref="I7:I17" si="1">1/2*(E7+H7)</f>
        <v>0.98888888888888893</v>
      </c>
      <c r="J7" s="29">
        <f>'[1]отчеты 1 кв'!I6</f>
        <v>0</v>
      </c>
      <c r="K7" s="29">
        <f>'[1]отчеты 1 кв'!J6</f>
        <v>0</v>
      </c>
      <c r="L7" s="30">
        <v>0</v>
      </c>
      <c r="M7" s="31">
        <f>'[1]отчеты 1 кв'!M6</f>
        <v>0</v>
      </c>
      <c r="N7" s="31">
        <f>'[1]отчеты 1 кв'!N6</f>
        <v>0</v>
      </c>
      <c r="O7" s="27">
        <v>0</v>
      </c>
      <c r="P7" s="27">
        <f>100*(1*I7+0.5*L7+0.3*O7)</f>
        <v>98.888888888888886</v>
      </c>
      <c r="Q7" s="32">
        <v>85</v>
      </c>
      <c r="R7" s="33">
        <f>'[1]отчеты 1 кв'!O6</f>
        <v>510</v>
      </c>
      <c r="S7" s="33">
        <f>'[1]отчеты 1 кв'!P6</f>
        <v>597.80999999999995</v>
      </c>
      <c r="T7" s="27">
        <v>1</v>
      </c>
      <c r="U7" s="34">
        <v>50</v>
      </c>
    </row>
    <row r="8" spans="1:24" s="35" customFormat="1" ht="16.5" customHeight="1" x14ac:dyDescent="0.25">
      <c r="A8" s="24">
        <v>3</v>
      </c>
      <c r="B8" s="25" t="s">
        <v>21</v>
      </c>
      <c r="C8" s="26">
        <f>'[1]отчеты 1 кв'!E7</f>
        <v>9000</v>
      </c>
      <c r="D8" s="26">
        <f>'[1]отчеты 1 кв'!F7</f>
        <v>6801</v>
      </c>
      <c r="E8" s="27">
        <f t="shared" ref="E8:E17" si="2">D8/C8</f>
        <v>0.75566666666666671</v>
      </c>
      <c r="F8" s="26">
        <f>'[1]отчеты 1 кв'!C7</f>
        <v>40</v>
      </c>
      <c r="G8" s="26">
        <f>'[1]отчеты 1 кв'!D7</f>
        <v>40</v>
      </c>
      <c r="H8" s="28">
        <f t="shared" si="0"/>
        <v>1</v>
      </c>
      <c r="I8" s="28">
        <f t="shared" si="1"/>
        <v>0.87783333333333335</v>
      </c>
      <c r="J8" s="29">
        <f>'[1]отчеты 1 кв'!I7</f>
        <v>1</v>
      </c>
      <c r="K8" s="29">
        <f>'[1]отчеты 1 кв'!J7</f>
        <v>1</v>
      </c>
      <c r="L8" s="30">
        <v>1</v>
      </c>
      <c r="M8" s="31">
        <f>'[1]отчеты 1 кв'!M7</f>
        <v>0</v>
      </c>
      <c r="N8" s="31">
        <f>'[1]отчеты 1 кв'!N7</f>
        <v>0</v>
      </c>
      <c r="O8" s="27">
        <v>0</v>
      </c>
      <c r="P8" s="27">
        <f>100*(0.5*I8+0.5*L8+0.5*O8)</f>
        <v>93.891666666666666</v>
      </c>
      <c r="Q8" s="32">
        <v>85</v>
      </c>
      <c r="R8" s="33">
        <f>'[1]отчеты 1 кв'!O7</f>
        <v>1000</v>
      </c>
      <c r="S8" s="33">
        <f>'[1]отчеты 1 кв'!P7</f>
        <v>1553.7</v>
      </c>
      <c r="T8" s="27">
        <v>1</v>
      </c>
      <c r="U8" s="34">
        <v>50</v>
      </c>
    </row>
    <row r="9" spans="1:24" s="35" customFormat="1" ht="16.5" customHeight="1" x14ac:dyDescent="0.25">
      <c r="A9" s="24">
        <v>4</v>
      </c>
      <c r="B9" s="25" t="s">
        <v>22</v>
      </c>
      <c r="C9" s="26">
        <f>'[1]отчеты 1 кв'!E8</f>
        <v>6000</v>
      </c>
      <c r="D9" s="26">
        <f>'[1]отчеты 1 кв'!F8</f>
        <v>2709</v>
      </c>
      <c r="E9" s="27">
        <f t="shared" si="2"/>
        <v>0.45150000000000001</v>
      </c>
      <c r="F9" s="26">
        <f>'[1]отчеты 1 кв'!C8</f>
        <v>25</v>
      </c>
      <c r="G9" s="26">
        <f>'[1]отчеты 1 кв'!D8</f>
        <v>25</v>
      </c>
      <c r="H9" s="28">
        <f t="shared" si="0"/>
        <v>1</v>
      </c>
      <c r="I9" s="28">
        <f t="shared" si="1"/>
        <v>0.72575000000000001</v>
      </c>
      <c r="J9" s="29">
        <f>'[1]отчеты 1 кв'!I8</f>
        <v>1</v>
      </c>
      <c r="K9" s="29">
        <f>'[1]отчеты 1 кв'!J8</f>
        <v>0</v>
      </c>
      <c r="L9" s="30">
        <v>0</v>
      </c>
      <c r="M9" s="31">
        <f>'[1]отчеты 1 кв'!M8</f>
        <v>0</v>
      </c>
      <c r="N9" s="31">
        <f>'[1]отчеты 1 кв'!N8</f>
        <v>0</v>
      </c>
      <c r="O9" s="27">
        <v>0</v>
      </c>
      <c r="P9" s="27">
        <f>100*(0.5*I9+0.5*L9+0.3*O9)</f>
        <v>36.287500000000001</v>
      </c>
      <c r="Q9" s="32">
        <v>0</v>
      </c>
      <c r="R9" s="33">
        <f>'[1]отчеты 1 кв'!O8</f>
        <v>420</v>
      </c>
      <c r="S9" s="33">
        <f>'[1]отчеты 1 кв'!P8</f>
        <v>401.35</v>
      </c>
      <c r="T9" s="27">
        <f t="shared" ref="T9:T17" si="3">S9/R9</f>
        <v>0.95559523809523816</v>
      </c>
      <c r="U9" s="34">
        <v>30</v>
      </c>
    </row>
    <row r="10" spans="1:24" s="35" customFormat="1" ht="16.5" customHeight="1" x14ac:dyDescent="0.25">
      <c r="A10" s="24">
        <v>5</v>
      </c>
      <c r="B10" s="25" t="s">
        <v>23</v>
      </c>
      <c r="C10" s="26">
        <f>'[1]отчеты 1 кв'!E9</f>
        <v>5600</v>
      </c>
      <c r="D10" s="26">
        <f>'[1]отчеты 1 кв'!F9</f>
        <v>1046</v>
      </c>
      <c r="E10" s="27">
        <f t="shared" si="2"/>
        <v>0.18678571428571428</v>
      </c>
      <c r="F10" s="26">
        <f>'[1]отчеты 1 кв'!C9</f>
        <v>35</v>
      </c>
      <c r="G10" s="26">
        <f>'[1]отчеты 1 кв'!D9</f>
        <v>9</v>
      </c>
      <c r="H10" s="28">
        <f t="shared" si="0"/>
        <v>0.25714285714285712</v>
      </c>
      <c r="I10" s="28">
        <f t="shared" si="1"/>
        <v>0.2219642857142857</v>
      </c>
      <c r="J10" s="29">
        <f>'[1]отчеты 1 кв'!I9</f>
        <v>1</v>
      </c>
      <c r="K10" s="29">
        <f>'[1]отчеты 1 кв'!J9</f>
        <v>1</v>
      </c>
      <c r="L10" s="30">
        <v>1</v>
      </c>
      <c r="M10" s="31">
        <f>'[1]отчеты 1 кв'!M9</f>
        <v>0</v>
      </c>
      <c r="N10" s="31">
        <f>'[1]отчеты 1 кв'!N9</f>
        <v>0</v>
      </c>
      <c r="O10" s="27">
        <v>0</v>
      </c>
      <c r="P10" s="27">
        <f>100*(0.5*I10+0.5*L10+0.3*O10)</f>
        <v>61.098214285714278</v>
      </c>
      <c r="Q10" s="32">
        <v>0</v>
      </c>
      <c r="R10" s="33">
        <f>'[1]отчеты 1 кв'!O9</f>
        <v>325.8</v>
      </c>
      <c r="S10" s="33">
        <f>'[1]отчеты 1 кв'!P9</f>
        <v>821.24</v>
      </c>
      <c r="T10" s="27">
        <v>1</v>
      </c>
      <c r="U10" s="34">
        <v>50</v>
      </c>
    </row>
    <row r="11" spans="1:24" s="35" customFormat="1" ht="15.75" customHeight="1" x14ac:dyDescent="0.25">
      <c r="A11" s="24">
        <v>6</v>
      </c>
      <c r="B11" s="25" t="s">
        <v>24</v>
      </c>
      <c r="C11" s="26">
        <f>'[1]отчеты 1 кв'!E10</f>
        <v>4200</v>
      </c>
      <c r="D11" s="26">
        <f>'[1]отчеты 1 кв'!F10</f>
        <v>4300</v>
      </c>
      <c r="E11" s="27">
        <v>1</v>
      </c>
      <c r="F11" s="26">
        <f>'[1]отчеты 1 кв'!C10</f>
        <v>33</v>
      </c>
      <c r="G11" s="26">
        <f>'[1]отчеты 1 кв'!D10</f>
        <v>34</v>
      </c>
      <c r="H11" s="28">
        <v>1</v>
      </c>
      <c r="I11" s="28">
        <f t="shared" si="1"/>
        <v>1</v>
      </c>
      <c r="J11" s="29">
        <f>'[1]отчеты 1 кв'!I10</f>
        <v>1</v>
      </c>
      <c r="K11" s="29">
        <f>'[1]отчеты 1 кв'!J10</f>
        <v>1</v>
      </c>
      <c r="L11" s="30">
        <f>K11/J11</f>
        <v>1</v>
      </c>
      <c r="M11" s="31">
        <f>'[1]отчеты 1 кв'!M10</f>
        <v>0</v>
      </c>
      <c r="N11" s="31">
        <f>'[1]отчеты 1 кв'!N10</f>
        <v>0</v>
      </c>
      <c r="O11" s="27">
        <v>0</v>
      </c>
      <c r="P11" s="27">
        <f>100*(0.5*I11+0.5*L11+0.3*O11)</f>
        <v>100</v>
      </c>
      <c r="Q11" s="32">
        <v>100</v>
      </c>
      <c r="R11" s="33">
        <f>'[1]отчеты 1 кв'!O10</f>
        <v>535</v>
      </c>
      <c r="S11" s="33">
        <f>'[1]отчеты 1 кв'!P10</f>
        <v>541.29999999999995</v>
      </c>
      <c r="T11" s="27">
        <v>1</v>
      </c>
      <c r="U11" s="34">
        <v>50</v>
      </c>
    </row>
    <row r="12" spans="1:24" s="35" customFormat="1" ht="16.5" customHeight="1" x14ac:dyDescent="0.25">
      <c r="A12" s="24">
        <v>7</v>
      </c>
      <c r="B12" s="25" t="s">
        <v>25</v>
      </c>
      <c r="C12" s="26">
        <f>'[1]отчеты 1 кв'!E11</f>
        <v>6500</v>
      </c>
      <c r="D12" s="26">
        <f>'[1]отчеты 1 кв'!F11</f>
        <v>6530</v>
      </c>
      <c r="E12" s="27">
        <v>1</v>
      </c>
      <c r="F12" s="26">
        <f>'[1]отчеты 1 кв'!C11</f>
        <v>95</v>
      </c>
      <c r="G12" s="26">
        <f>'[1]отчеты 1 кв'!D11</f>
        <v>96</v>
      </c>
      <c r="H12" s="28">
        <v>1</v>
      </c>
      <c r="I12" s="28">
        <f t="shared" si="1"/>
        <v>1</v>
      </c>
      <c r="J12" s="29">
        <f>'[1]отчеты 1 кв'!I11</f>
        <v>1</v>
      </c>
      <c r="K12" s="29">
        <f>'[1]отчеты 1 кв'!J11</f>
        <v>1</v>
      </c>
      <c r="L12" s="30">
        <f>K12/J12</f>
        <v>1</v>
      </c>
      <c r="M12" s="31">
        <f>'[1]отчеты 1 кв'!M11</f>
        <v>0</v>
      </c>
      <c r="N12" s="31">
        <f>'[1]отчеты 1 кв'!N11</f>
        <v>0</v>
      </c>
      <c r="O12" s="27">
        <v>0</v>
      </c>
      <c r="P12" s="27">
        <f>100*(0.5*I12+0.5*L12+0.3*O12)</f>
        <v>100</v>
      </c>
      <c r="Q12" s="32">
        <v>100</v>
      </c>
      <c r="R12" s="33">
        <f>'[1]отчеты 1 кв'!O11</f>
        <v>1950</v>
      </c>
      <c r="S12" s="33">
        <f>'[1]отчеты 1 кв'!P11</f>
        <v>1954.33</v>
      </c>
      <c r="T12" s="27">
        <f t="shared" si="3"/>
        <v>1.0022205128205128</v>
      </c>
      <c r="U12" s="34">
        <v>50</v>
      </c>
    </row>
    <row r="13" spans="1:24" s="35" customFormat="1" ht="16.5" customHeight="1" x14ac:dyDescent="0.25">
      <c r="A13" s="24">
        <v>8</v>
      </c>
      <c r="B13" s="25" t="s">
        <v>26</v>
      </c>
      <c r="C13" s="26">
        <f>'[1]отчеты 1 кв'!E12</f>
        <v>4900</v>
      </c>
      <c r="D13" s="26">
        <f>'[1]отчеты 1 кв'!F12</f>
        <v>4900</v>
      </c>
      <c r="E13" s="27">
        <f t="shared" si="2"/>
        <v>1</v>
      </c>
      <c r="F13" s="26">
        <f>'[1]отчеты 1 кв'!C12</f>
        <v>20</v>
      </c>
      <c r="G13" s="26">
        <f>'[1]отчеты 1 кв'!D12</f>
        <v>20</v>
      </c>
      <c r="H13" s="28">
        <f t="shared" si="0"/>
        <v>1</v>
      </c>
      <c r="I13" s="28">
        <f t="shared" si="1"/>
        <v>1</v>
      </c>
      <c r="J13" s="29">
        <f>'[1]отчеты 1 кв'!I12</f>
        <v>0</v>
      </c>
      <c r="K13" s="29">
        <f>'[1]отчеты 1 кв'!J12</f>
        <v>0</v>
      </c>
      <c r="L13" s="30">
        <v>0</v>
      </c>
      <c r="M13" s="31">
        <f>'[1]отчеты 1 кв'!M12</f>
        <v>1</v>
      </c>
      <c r="N13" s="31">
        <f>'[1]отчеты 1 кв'!N12</f>
        <v>1</v>
      </c>
      <c r="O13" s="27">
        <f>N13/M13</f>
        <v>1</v>
      </c>
      <c r="P13" s="27">
        <f>100*(0.5*I13+0.3*L13+0.5*O13)</f>
        <v>100</v>
      </c>
      <c r="Q13" s="32">
        <v>100</v>
      </c>
      <c r="R13" s="33">
        <f>'[1]отчеты 1 кв'!O12</f>
        <v>480</v>
      </c>
      <c r="S13" s="33">
        <f>'[1]отчеты 1 кв'!P12</f>
        <v>483.25</v>
      </c>
      <c r="T13" s="27">
        <v>1</v>
      </c>
      <c r="U13" s="34">
        <v>50</v>
      </c>
    </row>
    <row r="14" spans="1:24" s="35" customFormat="1" ht="16.5" customHeight="1" x14ac:dyDescent="0.25">
      <c r="A14" s="24">
        <v>9</v>
      </c>
      <c r="B14" s="25" t="s">
        <v>27</v>
      </c>
      <c r="C14" s="26">
        <f>'[1]отчеты 1 кв'!E13</f>
        <v>1750</v>
      </c>
      <c r="D14" s="26">
        <f>'[1]отчеты 1 кв'!F13</f>
        <v>468</v>
      </c>
      <c r="E14" s="27">
        <f t="shared" si="2"/>
        <v>0.2674285714285714</v>
      </c>
      <c r="F14" s="26">
        <f>'[1]отчеты 1 кв'!C13</f>
        <v>15</v>
      </c>
      <c r="G14" s="26">
        <f>'[1]отчеты 1 кв'!D13</f>
        <v>0</v>
      </c>
      <c r="H14" s="28">
        <f t="shared" si="0"/>
        <v>0</v>
      </c>
      <c r="I14" s="28">
        <f t="shared" si="1"/>
        <v>0.1337142857142857</v>
      </c>
      <c r="J14" s="29">
        <f>'[1]отчеты 1 кв'!I13</f>
        <v>1</v>
      </c>
      <c r="K14" s="29">
        <f>'[1]отчеты 1 кв'!J13</f>
        <v>0</v>
      </c>
      <c r="L14" s="30">
        <v>0</v>
      </c>
      <c r="M14" s="31">
        <f>'[1]отчеты 1 кв'!M13</f>
        <v>0</v>
      </c>
      <c r="N14" s="31">
        <f>'[1]отчеты 1 кв'!N13</f>
        <v>0</v>
      </c>
      <c r="O14" s="27">
        <v>0</v>
      </c>
      <c r="P14" s="27">
        <f>100*(0.5*I14+0.5*L14+0.3*O14)</f>
        <v>6.6857142857142851</v>
      </c>
      <c r="Q14" s="32">
        <v>0</v>
      </c>
      <c r="R14" s="33">
        <f>'[1]отчеты 1 кв'!O13</f>
        <v>53</v>
      </c>
      <c r="S14" s="33">
        <f>'[1]отчеты 1 кв'!P13</f>
        <v>31.2</v>
      </c>
      <c r="T14" s="27">
        <f t="shared" si="3"/>
        <v>0.58867924528301885</v>
      </c>
      <c r="U14" s="34">
        <v>0</v>
      </c>
    </row>
    <row r="15" spans="1:24" s="35" customFormat="1" ht="16.5" customHeight="1" x14ac:dyDescent="0.25">
      <c r="A15" s="24">
        <v>10</v>
      </c>
      <c r="B15" s="25" t="s">
        <v>28</v>
      </c>
      <c r="C15" s="26">
        <f>'[1]отчеты 1 кв'!E14</f>
        <v>2500</v>
      </c>
      <c r="D15" s="26">
        <f>'[1]отчеты 1 кв'!F14</f>
        <v>250</v>
      </c>
      <c r="E15" s="27">
        <f t="shared" si="2"/>
        <v>0.1</v>
      </c>
      <c r="F15" s="26">
        <f>'[1]отчеты 1 кв'!C14</f>
        <v>15</v>
      </c>
      <c r="G15" s="26">
        <f>'[1]отчеты 1 кв'!D14</f>
        <v>3</v>
      </c>
      <c r="H15" s="28">
        <f t="shared" si="0"/>
        <v>0.2</v>
      </c>
      <c r="I15" s="28">
        <f t="shared" si="1"/>
        <v>0.15000000000000002</v>
      </c>
      <c r="J15" s="29">
        <f>'[1]отчеты 1 кв'!I14</f>
        <v>1</v>
      </c>
      <c r="K15" s="29">
        <f>'[1]отчеты 1 кв'!J14</f>
        <v>0</v>
      </c>
      <c r="L15" s="30">
        <v>0</v>
      </c>
      <c r="M15" s="31">
        <f>'[1]отчеты 1 кв'!M14</f>
        <v>0</v>
      </c>
      <c r="N15" s="31">
        <f>'[1]отчеты 1 кв'!N14</f>
        <v>0</v>
      </c>
      <c r="O15" s="27">
        <v>0</v>
      </c>
      <c r="P15" s="27">
        <f>100*(0.5*I15+0.5*L15+0.3*O15)</f>
        <v>7.5000000000000009</v>
      </c>
      <c r="Q15" s="32">
        <v>0</v>
      </c>
      <c r="R15" s="33">
        <f>'[1]отчеты 1 кв'!O14</f>
        <v>230.6</v>
      </c>
      <c r="S15" s="33">
        <f>'[1]отчеты 1 кв'!P14</f>
        <v>0</v>
      </c>
      <c r="T15" s="27">
        <f t="shared" si="3"/>
        <v>0</v>
      </c>
      <c r="U15" s="34">
        <v>0</v>
      </c>
    </row>
    <row r="16" spans="1:24" s="35" customFormat="1" ht="16.5" customHeight="1" x14ac:dyDescent="0.25">
      <c r="A16" s="24">
        <v>11</v>
      </c>
      <c r="B16" s="25" t="s">
        <v>29</v>
      </c>
      <c r="C16" s="26">
        <f>'[1]отчеты 1 кв'!E15</f>
        <v>1000</v>
      </c>
      <c r="D16" s="26">
        <f>'[1]отчеты 1 кв'!F15</f>
        <v>891</v>
      </c>
      <c r="E16" s="27">
        <f t="shared" si="2"/>
        <v>0.89100000000000001</v>
      </c>
      <c r="F16" s="26">
        <f>'[1]отчеты 1 кв'!C15</f>
        <v>12</v>
      </c>
      <c r="G16" s="26">
        <f>'[1]отчеты 1 кв'!D15</f>
        <v>12</v>
      </c>
      <c r="H16" s="28">
        <f t="shared" si="0"/>
        <v>1</v>
      </c>
      <c r="I16" s="28">
        <f t="shared" si="1"/>
        <v>0.94550000000000001</v>
      </c>
      <c r="J16" s="29">
        <f>'[1]отчеты 1 кв'!I15</f>
        <v>0</v>
      </c>
      <c r="K16" s="29">
        <f>'[1]отчеты 1 кв'!J15</f>
        <v>0</v>
      </c>
      <c r="L16" s="30">
        <v>0</v>
      </c>
      <c r="M16" s="31">
        <f>'[1]отчеты 1 кв'!M15</f>
        <v>0</v>
      </c>
      <c r="N16" s="31">
        <f>'[1]отчеты 1 кв'!N15</f>
        <v>1</v>
      </c>
      <c r="O16" s="27">
        <v>1</v>
      </c>
      <c r="P16" s="27">
        <f>100*(0.5*I16+0.35*L16+0.5*O16)</f>
        <v>97.275000000000006</v>
      </c>
      <c r="Q16" s="32">
        <v>85</v>
      </c>
      <c r="R16" s="33">
        <f>'[1]отчеты 1 кв'!O15</f>
        <v>26.2</v>
      </c>
      <c r="S16" s="33">
        <f>'[1]отчеты 1 кв'!P15</f>
        <v>20.8</v>
      </c>
      <c r="T16" s="27">
        <f t="shared" si="3"/>
        <v>0.79389312977099247</v>
      </c>
      <c r="U16" s="34">
        <v>0</v>
      </c>
    </row>
    <row r="17" spans="1:24" s="35" customFormat="1" ht="16.5" customHeight="1" x14ac:dyDescent="0.25">
      <c r="A17" s="24">
        <v>12</v>
      </c>
      <c r="B17" s="25" t="s">
        <v>30</v>
      </c>
      <c r="C17" s="26">
        <f>'[1]отчеты 1 кв'!E16</f>
        <v>2500</v>
      </c>
      <c r="D17" s="26">
        <f>'[1]отчеты 1 кв'!F16</f>
        <v>1390</v>
      </c>
      <c r="E17" s="27">
        <f t="shared" si="2"/>
        <v>0.55600000000000005</v>
      </c>
      <c r="F17" s="26">
        <f>'[1]отчеты 1 кв'!C16</f>
        <v>30</v>
      </c>
      <c r="G17" s="26">
        <f>'[1]отчеты 1 кв'!D16</f>
        <v>30</v>
      </c>
      <c r="H17" s="28">
        <v>1</v>
      </c>
      <c r="I17" s="28">
        <f t="shared" si="1"/>
        <v>0.77800000000000002</v>
      </c>
      <c r="J17" s="29">
        <f>'[1]отчеты 1 кв'!I16</f>
        <v>0</v>
      </c>
      <c r="K17" s="29">
        <f>'[1]отчеты 1 кв'!J16</f>
        <v>0</v>
      </c>
      <c r="L17" s="30">
        <v>0</v>
      </c>
      <c r="M17" s="31">
        <f>'[1]отчеты 1 кв'!M16</f>
        <v>0</v>
      </c>
      <c r="N17" s="31">
        <f>'[1]отчеты 1 кв'!N16</f>
        <v>0</v>
      </c>
      <c r="O17" s="27">
        <v>0</v>
      </c>
      <c r="P17" s="27">
        <f>100*(1*I17+0.35*L17+0.3*O17)</f>
        <v>77.8</v>
      </c>
      <c r="Q17" s="32">
        <v>0</v>
      </c>
      <c r="R17" s="33">
        <f>'[1]отчеты 1 кв'!O16</f>
        <v>20</v>
      </c>
      <c r="S17" s="33">
        <f>'[1]отчеты 1 кв'!P16</f>
        <v>20</v>
      </c>
      <c r="T17" s="27">
        <f t="shared" si="3"/>
        <v>1</v>
      </c>
      <c r="U17" s="34">
        <v>50</v>
      </c>
    </row>
    <row r="18" spans="1:24" s="43" customFormat="1" ht="16.5" customHeight="1" x14ac:dyDescent="0.25">
      <c r="A18" s="36"/>
      <c r="B18" s="37" t="s">
        <v>31</v>
      </c>
      <c r="C18" s="38">
        <f>SUM(C6:C17)</f>
        <v>61215</v>
      </c>
      <c r="D18" s="38">
        <f>SUM(D6:D17)</f>
        <v>48840</v>
      </c>
      <c r="E18" s="27"/>
      <c r="F18" s="39">
        <f>'[1]отчеты 1 кв'!C17</f>
        <v>410</v>
      </c>
      <c r="G18" s="39">
        <f>'[1]отчеты 1 кв'!D17</f>
        <v>358</v>
      </c>
      <c r="H18" s="27"/>
      <c r="I18" s="27"/>
      <c r="J18" s="40">
        <f>SUM(J6:J17)</f>
        <v>7</v>
      </c>
      <c r="K18" s="40">
        <f>SUM(K6:K17)</f>
        <v>5</v>
      </c>
      <c r="L18" s="41"/>
      <c r="M18" s="38">
        <f>SUM(M6:M17)</f>
        <v>3</v>
      </c>
      <c r="N18" s="38">
        <f>SUM(N6:N17)</f>
        <v>5</v>
      </c>
      <c r="O18" s="27"/>
      <c r="P18" s="27"/>
      <c r="Q18" s="32"/>
      <c r="R18" s="42">
        <f>SUM(R6:R17)</f>
        <v>7650.6</v>
      </c>
      <c r="S18" s="42">
        <f>SUM(S6:S17)</f>
        <v>8591.880000000001</v>
      </c>
      <c r="T18" s="27"/>
      <c r="U18" s="34"/>
    </row>
    <row r="19" spans="1:24" s="55" customFormat="1" ht="16.5" customHeight="1" x14ac:dyDescent="0.25">
      <c r="A19" s="44"/>
      <c r="B19" s="45"/>
      <c r="C19" s="46"/>
      <c r="D19" s="46"/>
      <c r="E19" s="47"/>
      <c r="F19" s="44"/>
      <c r="G19" s="44"/>
      <c r="H19" s="47"/>
      <c r="I19" s="47"/>
      <c r="J19" s="48"/>
      <c r="K19" s="46"/>
      <c r="L19" s="47"/>
      <c r="M19" s="49"/>
      <c r="N19" s="49"/>
      <c r="O19" s="47"/>
      <c r="P19" s="50"/>
      <c r="Q19" s="51"/>
      <c r="R19" s="52"/>
      <c r="S19" s="52"/>
      <c r="T19" s="53"/>
      <c r="U19" s="53"/>
      <c r="V19" s="47"/>
      <c r="W19" s="47"/>
      <c r="X19" s="54"/>
    </row>
    <row r="20" spans="1:24" ht="32.25" customHeight="1" x14ac:dyDescent="0.25">
      <c r="A20" s="11"/>
      <c r="B20" s="4" t="s">
        <v>2</v>
      </c>
      <c r="C20" s="56" t="s">
        <v>3</v>
      </c>
      <c r="D20" s="57"/>
      <c r="E20" s="57"/>
      <c r="F20" s="57"/>
      <c r="G20" s="57"/>
      <c r="H20" s="58"/>
      <c r="I20" s="10" t="s">
        <v>4</v>
      </c>
      <c r="J20" s="59" t="s">
        <v>5</v>
      </c>
      <c r="K20" s="60"/>
      <c r="L20" s="61"/>
      <c r="M20" s="4" t="s">
        <v>6</v>
      </c>
      <c r="N20" s="4"/>
      <c r="O20" s="4"/>
      <c r="P20" s="62" t="s">
        <v>7</v>
      </c>
      <c r="Q20" s="63" t="s">
        <v>8</v>
      </c>
      <c r="R20" s="4" t="s">
        <v>9</v>
      </c>
      <c r="S20" s="4"/>
      <c r="T20" s="4" t="s">
        <v>10</v>
      </c>
      <c r="U20" s="63" t="s">
        <v>8</v>
      </c>
      <c r="V20" s="47"/>
      <c r="W20" s="64"/>
      <c r="X20" s="1"/>
    </row>
    <row r="21" spans="1:24" ht="47.25" customHeight="1" x14ac:dyDescent="0.25">
      <c r="A21" s="11"/>
      <c r="B21" s="4"/>
      <c r="C21" s="65" t="s">
        <v>11</v>
      </c>
      <c r="D21" s="66"/>
      <c r="E21" s="4" t="s">
        <v>4</v>
      </c>
      <c r="F21" s="65" t="s">
        <v>12</v>
      </c>
      <c r="G21" s="66"/>
      <c r="H21" s="4" t="s">
        <v>4</v>
      </c>
      <c r="I21" s="16"/>
      <c r="J21" s="67" t="s">
        <v>32</v>
      </c>
      <c r="K21" s="68"/>
      <c r="L21" s="69" t="s">
        <v>14</v>
      </c>
      <c r="M21" s="11" t="s">
        <v>15</v>
      </c>
      <c r="N21" s="11"/>
      <c r="O21" s="4" t="s">
        <v>16</v>
      </c>
      <c r="P21" s="62"/>
      <c r="Q21" s="63"/>
      <c r="R21" s="11" t="s">
        <v>17</v>
      </c>
      <c r="S21" s="11" t="s">
        <v>18</v>
      </c>
      <c r="T21" s="4"/>
      <c r="U21" s="63"/>
      <c r="X21" s="1"/>
    </row>
    <row r="22" spans="1:24" ht="20.25" customHeight="1" x14ac:dyDescent="0.25">
      <c r="A22" s="11"/>
      <c r="B22" s="4"/>
      <c r="C22" s="18" t="s">
        <v>17</v>
      </c>
      <c r="D22" s="18" t="s">
        <v>18</v>
      </c>
      <c r="E22" s="4"/>
      <c r="F22" s="18" t="s">
        <v>17</v>
      </c>
      <c r="G22" s="18" t="s">
        <v>18</v>
      </c>
      <c r="H22" s="4"/>
      <c r="I22" s="23"/>
      <c r="J22" s="18" t="s">
        <v>17</v>
      </c>
      <c r="K22" s="18" t="s">
        <v>18</v>
      </c>
      <c r="L22" s="70"/>
      <c r="M22" s="18" t="s">
        <v>17</v>
      </c>
      <c r="N22" s="18" t="s">
        <v>18</v>
      </c>
      <c r="O22" s="4"/>
      <c r="P22" s="62"/>
      <c r="Q22" s="63"/>
      <c r="R22" s="11"/>
      <c r="S22" s="11"/>
      <c r="T22" s="4"/>
      <c r="U22" s="63"/>
      <c r="X22" s="1"/>
    </row>
    <row r="23" spans="1:24" s="35" customFormat="1" ht="16.5" customHeight="1" x14ac:dyDescent="0.25">
      <c r="A23" s="24">
        <v>1</v>
      </c>
      <c r="B23" s="71" t="s">
        <v>33</v>
      </c>
      <c r="C23" s="72">
        <f>'[1]отчеты 1 кв'!E22</f>
        <v>1500</v>
      </c>
      <c r="D23" s="72">
        <f>'[1]отчеты 1 кв'!F22</f>
        <v>1265</v>
      </c>
      <c r="E23" s="27">
        <f>D23/C23</f>
        <v>0.84333333333333338</v>
      </c>
      <c r="F23" s="31">
        <f>'[1]отчеты 1 кв'!C22</f>
        <v>10</v>
      </c>
      <c r="G23" s="31">
        <f>'[1]отчеты 1 кв'!D22</f>
        <v>5</v>
      </c>
      <c r="H23" s="28">
        <f>G23/F23</f>
        <v>0.5</v>
      </c>
      <c r="I23" s="28">
        <f>1/2*(E23+H23)</f>
        <v>0.67166666666666663</v>
      </c>
      <c r="J23" s="31">
        <f>'[1]отчеты 1 кв'!G22</f>
        <v>15</v>
      </c>
      <c r="K23" s="31">
        <f>'[1]отчеты 1 кв'!H22</f>
        <v>12</v>
      </c>
      <c r="L23" s="73">
        <v>1</v>
      </c>
      <c r="M23" s="31">
        <f>'[1]отчеты 1 кв'!K22</f>
        <v>0</v>
      </c>
      <c r="N23" s="31">
        <f>'[1]отчеты 1 кв'!L22</f>
        <v>0</v>
      </c>
      <c r="O23" s="27">
        <v>0</v>
      </c>
      <c r="P23" s="27">
        <f>100*(0.5*I23+0.5*L23+0.3*O23)</f>
        <v>83.583333333333329</v>
      </c>
      <c r="Q23" s="74">
        <v>0</v>
      </c>
      <c r="R23" s="33">
        <f>'[1]отчеты 1 кв'!M22</f>
        <v>300</v>
      </c>
      <c r="S23" s="33">
        <f>'[1]отчеты 1 кв'!N22</f>
        <v>253</v>
      </c>
      <c r="T23" s="27">
        <f>S23/R23</f>
        <v>0.84333333333333338</v>
      </c>
      <c r="U23" s="74">
        <v>30</v>
      </c>
    </row>
    <row r="24" spans="1:24" s="35" customFormat="1" ht="16.5" customHeight="1" x14ac:dyDescent="0.25">
      <c r="A24" s="24">
        <v>2</v>
      </c>
      <c r="B24" s="71" t="s">
        <v>34</v>
      </c>
      <c r="C24" s="72">
        <f>'[1]отчеты 1 кв'!E23</f>
        <v>6803</v>
      </c>
      <c r="D24" s="72">
        <f>'[1]отчеты 1 кв'!F23</f>
        <v>1030</v>
      </c>
      <c r="E24" s="27">
        <f t="shared" ref="E24:E31" si="4">D24/C24</f>
        <v>0.15140379244450977</v>
      </c>
      <c r="F24" s="31">
        <f>'[1]отчеты 1 кв'!C23</f>
        <v>11</v>
      </c>
      <c r="G24" s="31">
        <f>'[1]отчеты 1 кв'!D23</f>
        <v>6</v>
      </c>
      <c r="H24" s="28">
        <f t="shared" ref="H24:H31" si="5">G24/F24</f>
        <v>0.54545454545454541</v>
      </c>
      <c r="I24" s="28">
        <f t="shared" ref="I24:I33" si="6">1/2*(E24+H24)</f>
        <v>0.34842916894952758</v>
      </c>
      <c r="J24" s="31">
        <f>'[1]отчеты 1 кв'!G23</f>
        <v>6</v>
      </c>
      <c r="K24" s="31">
        <f>'[1]отчеты 1 кв'!H23</f>
        <v>6</v>
      </c>
      <c r="L24" s="73">
        <f t="shared" ref="L24:L29" si="7">K24/J24</f>
        <v>1</v>
      </c>
      <c r="M24" s="31">
        <f>'[1]отчеты 1 кв'!K23</f>
        <v>0</v>
      </c>
      <c r="N24" s="31">
        <f>'[1]отчеты 1 кв'!L23</f>
        <v>0</v>
      </c>
      <c r="O24" s="27">
        <v>0</v>
      </c>
      <c r="P24" s="27">
        <f>100*(0.5*I24+0.5*L24+0.3*O24)</f>
        <v>67.421458447476383</v>
      </c>
      <c r="Q24" s="74">
        <v>0</v>
      </c>
      <c r="R24" s="33">
        <f>'[1]отчеты 1 кв'!M23</f>
        <v>559.29999999999995</v>
      </c>
      <c r="S24" s="33">
        <f>'[1]отчеты 1 кв'!N23</f>
        <v>0</v>
      </c>
      <c r="T24" s="27">
        <f t="shared" ref="T24:T33" si="8">S24/R24</f>
        <v>0</v>
      </c>
      <c r="U24" s="74">
        <v>0</v>
      </c>
    </row>
    <row r="25" spans="1:24" s="35" customFormat="1" ht="16.5" customHeight="1" x14ac:dyDescent="0.25">
      <c r="A25" s="24">
        <v>3</v>
      </c>
      <c r="B25" s="71" t="s">
        <v>35</v>
      </c>
      <c r="C25" s="72">
        <f>'[1]отчеты 1 кв'!E24</f>
        <v>1550</v>
      </c>
      <c r="D25" s="72">
        <f>'[1]отчеты 1 кв'!F24</f>
        <v>1550</v>
      </c>
      <c r="E25" s="27">
        <f t="shared" si="4"/>
        <v>1</v>
      </c>
      <c r="F25" s="31">
        <f>'[1]отчеты 1 кв'!C24</f>
        <v>5</v>
      </c>
      <c r="G25" s="31">
        <f>'[1]отчеты 1 кв'!D24</f>
        <v>5</v>
      </c>
      <c r="H25" s="28">
        <v>1</v>
      </c>
      <c r="I25" s="28">
        <f t="shared" si="6"/>
        <v>1</v>
      </c>
      <c r="J25" s="31">
        <f>'[1]отчеты 1 кв'!G24</f>
        <v>5</v>
      </c>
      <c r="K25" s="31">
        <f>'[1]отчеты 1 кв'!H24</f>
        <v>5</v>
      </c>
      <c r="L25" s="73">
        <f t="shared" si="7"/>
        <v>1</v>
      </c>
      <c r="M25" s="31">
        <f>'[1]отчеты 1 кв'!K24</f>
        <v>0</v>
      </c>
      <c r="N25" s="31">
        <f>'[1]отчеты 1 кв'!L24</f>
        <v>0</v>
      </c>
      <c r="O25" s="27">
        <v>0</v>
      </c>
      <c r="P25" s="27">
        <f>100*(0.5*I25+0.5*L25+0.3*O25)</f>
        <v>100</v>
      </c>
      <c r="Q25" s="74">
        <v>100</v>
      </c>
      <c r="R25" s="33">
        <f>'[1]отчеты 1 кв'!M24</f>
        <v>200</v>
      </c>
      <c r="S25" s="33">
        <f>'[1]отчеты 1 кв'!N24</f>
        <v>200</v>
      </c>
      <c r="T25" s="27">
        <v>1</v>
      </c>
      <c r="U25" s="74">
        <v>50</v>
      </c>
    </row>
    <row r="26" spans="1:24" s="35" customFormat="1" ht="16.5" customHeight="1" x14ac:dyDescent="0.25">
      <c r="A26" s="24">
        <v>4</v>
      </c>
      <c r="B26" s="71" t="s">
        <v>36</v>
      </c>
      <c r="C26" s="72">
        <f>'[1]отчеты 1 кв'!E25</f>
        <v>2348</v>
      </c>
      <c r="D26" s="72">
        <f>'[1]отчеты 1 кв'!F25</f>
        <v>0</v>
      </c>
      <c r="E26" s="27">
        <v>1</v>
      </c>
      <c r="F26" s="31">
        <f>'[1]отчеты 1 кв'!C25</f>
        <v>2</v>
      </c>
      <c r="G26" s="31">
        <f>'[1]отчеты 1 кв'!D25</f>
        <v>0</v>
      </c>
      <c r="H26" s="28">
        <f t="shared" si="5"/>
        <v>0</v>
      </c>
      <c r="I26" s="28">
        <f t="shared" si="6"/>
        <v>0.5</v>
      </c>
      <c r="J26" s="31">
        <f>'[1]отчеты 1 кв'!G25</f>
        <v>12</v>
      </c>
      <c r="K26" s="31">
        <f>'[1]отчеты 1 кв'!H25</f>
        <v>0</v>
      </c>
      <c r="L26" s="73">
        <v>0</v>
      </c>
      <c r="M26" s="31">
        <f>'[1]отчеты 1 кв'!K25</f>
        <v>0</v>
      </c>
      <c r="N26" s="31">
        <f>'[1]отчеты 1 кв'!L25</f>
        <v>0</v>
      </c>
      <c r="O26" s="27">
        <v>0</v>
      </c>
      <c r="P26" s="27">
        <f>100*(1*I26+0.35*L26+0.3*O26)</f>
        <v>50</v>
      </c>
      <c r="Q26" s="74">
        <v>0</v>
      </c>
      <c r="R26" s="33">
        <f>'[1]отчеты 1 кв'!M25</f>
        <v>102</v>
      </c>
      <c r="S26" s="33">
        <f>'[1]отчеты 1 кв'!N25</f>
        <v>0</v>
      </c>
      <c r="T26" s="27">
        <f t="shared" si="8"/>
        <v>0</v>
      </c>
      <c r="U26" s="74">
        <v>0</v>
      </c>
    </row>
    <row r="27" spans="1:24" s="35" customFormat="1" ht="16.5" customHeight="1" x14ac:dyDescent="0.25">
      <c r="A27" s="24">
        <v>5</v>
      </c>
      <c r="B27" s="71" t="s">
        <v>37</v>
      </c>
      <c r="C27" s="72">
        <f>'[1]отчеты 1 кв'!E26</f>
        <v>2800</v>
      </c>
      <c r="D27" s="72">
        <f>'[1]отчеты 1 кв'!F26</f>
        <v>2360</v>
      </c>
      <c r="E27" s="27">
        <f t="shared" si="4"/>
        <v>0.84285714285714286</v>
      </c>
      <c r="F27" s="31">
        <f>'[1]отчеты 1 кв'!C26</f>
        <v>19</v>
      </c>
      <c r="G27" s="31">
        <f>'[1]отчеты 1 кв'!D26</f>
        <v>19</v>
      </c>
      <c r="H27" s="28">
        <f t="shared" si="5"/>
        <v>1</v>
      </c>
      <c r="I27" s="28">
        <f t="shared" si="6"/>
        <v>0.92142857142857149</v>
      </c>
      <c r="J27" s="31">
        <f>'[1]отчеты 1 кв'!G26</f>
        <v>4</v>
      </c>
      <c r="K27" s="31">
        <f>'[1]отчеты 1 кв'!H26</f>
        <v>4</v>
      </c>
      <c r="L27" s="73">
        <f t="shared" si="7"/>
        <v>1</v>
      </c>
      <c r="M27" s="31">
        <f>'[1]отчеты 1 кв'!K26</f>
        <v>0</v>
      </c>
      <c r="N27" s="31">
        <f>'[1]отчеты 1 кв'!L26</f>
        <v>0</v>
      </c>
      <c r="O27" s="27">
        <v>0</v>
      </c>
      <c r="P27" s="27">
        <f>100*(0.5*I27+0.5*L27+0.3*O27)</f>
        <v>96.071428571428569</v>
      </c>
      <c r="Q27" s="74">
        <v>85</v>
      </c>
      <c r="R27" s="33">
        <f>'[1]отчеты 1 кв'!M26</f>
        <v>115.5</v>
      </c>
      <c r="S27" s="33">
        <f>'[1]отчеты 1 кв'!N26</f>
        <v>70</v>
      </c>
      <c r="T27" s="27">
        <f t="shared" si="8"/>
        <v>0.60606060606060608</v>
      </c>
      <c r="U27" s="74">
        <v>0</v>
      </c>
    </row>
    <row r="28" spans="1:24" s="35" customFormat="1" ht="16.5" customHeight="1" x14ac:dyDescent="0.25">
      <c r="A28" s="24">
        <v>6</v>
      </c>
      <c r="B28" s="71" t="s">
        <v>38</v>
      </c>
      <c r="C28" s="72">
        <f>'[1]отчеты 1 кв'!E27</f>
        <v>2100</v>
      </c>
      <c r="D28" s="72">
        <f>'[1]отчеты 1 кв'!F27</f>
        <v>1070</v>
      </c>
      <c r="E28" s="27">
        <f t="shared" si="4"/>
        <v>0.50952380952380949</v>
      </c>
      <c r="F28" s="31">
        <f>'[1]отчеты 1 кв'!C27</f>
        <v>6</v>
      </c>
      <c r="G28" s="31">
        <f>'[1]отчеты 1 кв'!D27</f>
        <v>5</v>
      </c>
      <c r="H28" s="28">
        <f t="shared" si="5"/>
        <v>0.83333333333333337</v>
      </c>
      <c r="I28" s="28">
        <f t="shared" si="6"/>
        <v>0.67142857142857149</v>
      </c>
      <c r="J28" s="31">
        <f>'[1]отчеты 1 кв'!G27</f>
        <v>1</v>
      </c>
      <c r="K28" s="31">
        <f>'[1]отчеты 1 кв'!H27</f>
        <v>0</v>
      </c>
      <c r="L28" s="73">
        <f t="shared" si="7"/>
        <v>0</v>
      </c>
      <c r="M28" s="31">
        <f>'[1]отчеты 1 кв'!K27</f>
        <v>0</v>
      </c>
      <c r="N28" s="31">
        <f>'[1]отчеты 1 кв'!L27</f>
        <v>0</v>
      </c>
      <c r="O28" s="27">
        <v>0</v>
      </c>
      <c r="P28" s="27">
        <f>100*(0.5*I28+0.5*L28+0.3*O28)</f>
        <v>33.571428571428577</v>
      </c>
      <c r="Q28" s="74">
        <v>0</v>
      </c>
      <c r="R28" s="33">
        <f>'[1]отчеты 1 кв'!M27</f>
        <v>50</v>
      </c>
      <c r="S28" s="33">
        <f>'[1]отчеты 1 кв'!N27</f>
        <v>62</v>
      </c>
      <c r="T28" s="27">
        <v>1</v>
      </c>
      <c r="U28" s="74">
        <v>50</v>
      </c>
    </row>
    <row r="29" spans="1:24" s="35" customFormat="1" ht="16.5" customHeight="1" x14ac:dyDescent="0.25">
      <c r="A29" s="24">
        <v>7</v>
      </c>
      <c r="B29" s="71" t="s">
        <v>39</v>
      </c>
      <c r="C29" s="72">
        <f>'[1]отчеты 1 кв'!E28</f>
        <v>2900</v>
      </c>
      <c r="D29" s="72">
        <f>'[1]отчеты 1 кв'!F28</f>
        <v>300</v>
      </c>
      <c r="E29" s="27">
        <f t="shared" si="4"/>
        <v>0.10344827586206896</v>
      </c>
      <c r="F29" s="31">
        <f>'[1]отчеты 1 кв'!C28</f>
        <v>2</v>
      </c>
      <c r="G29" s="31">
        <f>'[1]отчеты 1 кв'!D28</f>
        <v>0</v>
      </c>
      <c r="H29" s="28">
        <f t="shared" si="5"/>
        <v>0</v>
      </c>
      <c r="I29" s="28">
        <f t="shared" si="6"/>
        <v>5.1724137931034482E-2</v>
      </c>
      <c r="J29" s="31">
        <f>'[1]отчеты 1 кв'!G28</f>
        <v>10</v>
      </c>
      <c r="K29" s="31">
        <f>'[1]отчеты 1 кв'!H28</f>
        <v>1</v>
      </c>
      <c r="L29" s="73">
        <f t="shared" si="7"/>
        <v>0.1</v>
      </c>
      <c r="M29" s="31">
        <f>'[1]отчеты 1 кв'!K28</f>
        <v>0</v>
      </c>
      <c r="N29" s="31">
        <f>'[1]отчеты 1 кв'!L28</f>
        <v>0</v>
      </c>
      <c r="O29" s="27">
        <v>0</v>
      </c>
      <c r="P29" s="27">
        <f>100*(0.5*I29+0.5*L29+0.3*O29)</f>
        <v>7.5862068965517242</v>
      </c>
      <c r="Q29" s="74">
        <v>0</v>
      </c>
      <c r="R29" s="33">
        <f>'[1]отчеты 1 кв'!M28</f>
        <v>118.25</v>
      </c>
      <c r="S29" s="33">
        <f>'[1]отчеты 1 кв'!N28</f>
        <v>0</v>
      </c>
      <c r="T29" s="27">
        <f t="shared" si="8"/>
        <v>0</v>
      </c>
      <c r="U29" s="74">
        <v>0</v>
      </c>
    </row>
    <row r="30" spans="1:24" s="35" customFormat="1" ht="16.5" customHeight="1" x14ac:dyDescent="0.25">
      <c r="A30" s="24">
        <v>8</v>
      </c>
      <c r="B30" s="71" t="s">
        <v>40</v>
      </c>
      <c r="C30" s="72">
        <f>'[1]отчеты 1 кв'!E29</f>
        <v>950</v>
      </c>
      <c r="D30" s="72">
        <f>'[1]отчеты 1 кв'!F29</f>
        <v>2200</v>
      </c>
      <c r="E30" s="27">
        <v>1</v>
      </c>
      <c r="F30" s="31">
        <f>'[1]отчеты 1 кв'!C29</f>
        <v>1</v>
      </c>
      <c r="G30" s="31">
        <f>'[1]отчеты 1 кв'!D29</f>
        <v>6</v>
      </c>
      <c r="H30" s="28">
        <v>1</v>
      </c>
      <c r="I30" s="28">
        <f t="shared" si="6"/>
        <v>1</v>
      </c>
      <c r="J30" s="31">
        <f>'[1]отчеты 1 кв'!G29</f>
        <v>0</v>
      </c>
      <c r="K30" s="31">
        <f>'[1]отчеты 1 кв'!H29</f>
        <v>0</v>
      </c>
      <c r="L30" s="73">
        <v>0</v>
      </c>
      <c r="M30" s="31">
        <f>'[1]отчеты 1 кв'!K29</f>
        <v>1</v>
      </c>
      <c r="N30" s="31">
        <f>'[1]отчеты 1 кв'!L29</f>
        <v>2</v>
      </c>
      <c r="O30" s="27">
        <v>1</v>
      </c>
      <c r="P30" s="27">
        <f>100*(0.5*I30+0.35*L30+0.5*O30)</f>
        <v>100</v>
      </c>
      <c r="Q30" s="74">
        <v>100</v>
      </c>
      <c r="R30" s="33">
        <f>'[1]отчеты 1 кв'!M29</f>
        <v>50</v>
      </c>
      <c r="S30" s="33">
        <f>'[1]отчеты 1 кв'!N29</f>
        <v>0</v>
      </c>
      <c r="T30" s="27">
        <f t="shared" si="8"/>
        <v>0</v>
      </c>
      <c r="U30" s="74">
        <v>0</v>
      </c>
    </row>
    <row r="31" spans="1:24" s="75" customFormat="1" ht="16.5" customHeight="1" x14ac:dyDescent="0.25">
      <c r="A31" s="24">
        <v>9</v>
      </c>
      <c r="B31" s="71" t="s">
        <v>41</v>
      </c>
      <c r="C31" s="72">
        <f>'[1]отчеты 1 кв'!E30</f>
        <v>3380</v>
      </c>
      <c r="D31" s="72">
        <f>'[1]отчеты 1 кв'!F30</f>
        <v>3380</v>
      </c>
      <c r="E31" s="27">
        <f t="shared" si="4"/>
        <v>1</v>
      </c>
      <c r="F31" s="31">
        <f>'[1]отчеты 1 кв'!C30</f>
        <v>8</v>
      </c>
      <c r="G31" s="31">
        <f>'[1]отчеты 1 кв'!D30</f>
        <v>8</v>
      </c>
      <c r="H31" s="28">
        <f t="shared" si="5"/>
        <v>1</v>
      </c>
      <c r="I31" s="28">
        <f t="shared" si="6"/>
        <v>1</v>
      </c>
      <c r="J31" s="31">
        <f>'[1]отчеты 1 кв'!G30</f>
        <v>0</v>
      </c>
      <c r="K31" s="31">
        <f>'[1]отчеты 1 кв'!H30</f>
        <v>0</v>
      </c>
      <c r="L31" s="73">
        <v>0</v>
      </c>
      <c r="M31" s="31">
        <f>'[1]отчеты 1 кв'!K30</f>
        <v>0</v>
      </c>
      <c r="N31" s="31">
        <f>'[1]отчеты 1 кв'!L30</f>
        <v>0</v>
      </c>
      <c r="O31" s="27">
        <v>0</v>
      </c>
      <c r="P31" s="27">
        <f>100*(1*I31+0.5*L31+0.3*O31)</f>
        <v>100</v>
      </c>
      <c r="Q31" s="74">
        <v>100</v>
      </c>
      <c r="R31" s="33">
        <f>'[1]отчеты 1 кв'!M30</f>
        <v>2635</v>
      </c>
      <c r="S31" s="33">
        <f>'[1]отчеты 1 кв'!N30</f>
        <v>2635</v>
      </c>
      <c r="T31" s="27">
        <v>1</v>
      </c>
      <c r="U31" s="74">
        <v>50</v>
      </c>
    </row>
    <row r="32" spans="1:24" s="35" customFormat="1" ht="16.5" customHeight="1" x14ac:dyDescent="0.25">
      <c r="A32" s="24">
        <v>10</v>
      </c>
      <c r="B32" s="71" t="s">
        <v>42</v>
      </c>
      <c r="C32" s="72">
        <f>'[1]отчеты 1 кв'!E31</f>
        <v>2650</v>
      </c>
      <c r="D32" s="72">
        <f>'[1]отчеты 1 кв'!F31</f>
        <v>2650</v>
      </c>
      <c r="E32" s="27">
        <v>1</v>
      </c>
      <c r="F32" s="31">
        <f>'[1]отчеты 1 кв'!C31</f>
        <v>20</v>
      </c>
      <c r="G32" s="31">
        <f>'[1]отчеты 1 кв'!D31</f>
        <v>20</v>
      </c>
      <c r="H32" s="28">
        <v>1</v>
      </c>
      <c r="I32" s="28">
        <f t="shared" si="6"/>
        <v>1</v>
      </c>
      <c r="J32" s="31">
        <f>'[1]отчеты 1 кв'!G31</f>
        <v>0</v>
      </c>
      <c r="K32" s="31">
        <f>'[1]отчеты 1 кв'!H31</f>
        <v>0</v>
      </c>
      <c r="L32" s="73">
        <v>0</v>
      </c>
      <c r="M32" s="31">
        <f>'[1]отчеты 1 кв'!K31</f>
        <v>0</v>
      </c>
      <c r="N32" s="31">
        <f>'[1]отчеты 1 кв'!L31</f>
        <v>0</v>
      </c>
      <c r="O32" s="27">
        <v>0</v>
      </c>
      <c r="P32" s="27">
        <f>100*(1*I32+0.35*L32+0.3*O32)</f>
        <v>100</v>
      </c>
      <c r="Q32" s="74">
        <v>100</v>
      </c>
      <c r="R32" s="33">
        <f>'[1]отчеты 1 кв'!M31</f>
        <v>0</v>
      </c>
      <c r="S32" s="33">
        <f>'[1]отчеты 1 кв'!N31</f>
        <v>0</v>
      </c>
      <c r="T32" s="27">
        <v>0</v>
      </c>
      <c r="U32" s="74">
        <v>0</v>
      </c>
    </row>
    <row r="33" spans="1:27" s="35" customFormat="1" ht="16.5" customHeight="1" x14ac:dyDescent="0.25">
      <c r="A33" s="24">
        <v>11</v>
      </c>
      <c r="B33" s="71" t="s">
        <v>43</v>
      </c>
      <c r="C33" s="72">
        <f>'[1]отчеты 1 кв'!E32</f>
        <v>1320</v>
      </c>
      <c r="D33" s="72">
        <f>'[1]отчеты 1 кв'!F32</f>
        <v>1320</v>
      </c>
      <c r="E33" s="27">
        <v>1</v>
      </c>
      <c r="F33" s="31">
        <f>'[1]отчеты 1 кв'!C32</f>
        <v>6</v>
      </c>
      <c r="G33" s="31">
        <f>'[1]отчеты 1 кв'!D32</f>
        <v>10</v>
      </c>
      <c r="H33" s="28">
        <v>1</v>
      </c>
      <c r="I33" s="28">
        <f t="shared" si="6"/>
        <v>1</v>
      </c>
      <c r="J33" s="31">
        <f>'[1]отчеты 1 кв'!G32</f>
        <v>4</v>
      </c>
      <c r="K33" s="31">
        <f>'[1]отчеты 1 кв'!H32</f>
        <v>5</v>
      </c>
      <c r="L33" s="73">
        <v>1</v>
      </c>
      <c r="M33" s="31">
        <f>'[1]отчеты 1 кв'!K32</f>
        <v>0</v>
      </c>
      <c r="N33" s="31">
        <f>'[1]отчеты 1 кв'!L32</f>
        <v>0</v>
      </c>
      <c r="O33" s="27">
        <v>0</v>
      </c>
      <c r="P33" s="27">
        <f>100*(0.5*I33+0.5*L33+0.3*O33)</f>
        <v>100</v>
      </c>
      <c r="Q33" s="74">
        <v>100</v>
      </c>
      <c r="R33" s="33">
        <f>'[1]отчеты 1 кв'!M32</f>
        <v>21</v>
      </c>
      <c r="S33" s="33">
        <f>'[1]отчеты 1 кв'!N32</f>
        <v>0</v>
      </c>
      <c r="T33" s="27">
        <f t="shared" si="8"/>
        <v>0</v>
      </c>
      <c r="U33" s="74">
        <v>0</v>
      </c>
    </row>
    <row r="34" spans="1:27" s="3" customFormat="1" ht="14.25" x14ac:dyDescent="0.25">
      <c r="A34" s="76"/>
      <c r="B34" s="37" t="s">
        <v>31</v>
      </c>
      <c r="C34" s="77">
        <f>SUM(C23:C33)</f>
        <v>28301</v>
      </c>
      <c r="D34" s="77">
        <f>SUM(D23:D33)</f>
        <v>17125</v>
      </c>
      <c r="E34" s="76"/>
      <c r="F34" s="77">
        <f>SUM(F23:F33)</f>
        <v>90</v>
      </c>
      <c r="G34" s="77">
        <f>SUM(G23:G33)</f>
        <v>84</v>
      </c>
      <c r="H34" s="77"/>
      <c r="I34" s="76"/>
      <c r="J34" s="77">
        <f>SUM(J23:J33)</f>
        <v>57</v>
      </c>
      <c r="K34" s="77">
        <f>SUM(K23:K33)</f>
        <v>33</v>
      </c>
      <c r="L34" s="77"/>
      <c r="M34" s="77">
        <f>SUM(M23:M33)</f>
        <v>1</v>
      </c>
      <c r="N34" s="77">
        <f>SUM(N23:N33)</f>
        <v>2</v>
      </c>
      <c r="O34" s="78"/>
      <c r="P34" s="78"/>
      <c r="Q34" s="76"/>
      <c r="R34" s="78">
        <f>SUM(R23:R33)</f>
        <v>4151.05</v>
      </c>
      <c r="S34" s="78">
        <f>SUM(S23:S33)</f>
        <v>3220</v>
      </c>
      <c r="T34" s="76"/>
      <c r="U34" s="76"/>
      <c r="X34" s="79"/>
    </row>
    <row r="36" spans="1:27" s="80" customFormat="1" x14ac:dyDescent="0.25">
      <c r="A36" s="1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7" s="80" customFormat="1" ht="36.75" customHeight="1" x14ac:dyDescent="0.25">
      <c r="A37" s="69" t="s">
        <v>1</v>
      </c>
      <c r="B37" s="69" t="s">
        <v>2</v>
      </c>
      <c r="C37" s="59" t="s">
        <v>44</v>
      </c>
      <c r="D37" s="81"/>
      <c r="E37" s="81"/>
      <c r="F37" s="81"/>
      <c r="G37" s="81"/>
      <c r="H37" s="82"/>
      <c r="I37" s="69" t="s">
        <v>4</v>
      </c>
      <c r="J37" s="83" t="s">
        <v>45</v>
      </c>
      <c r="K37" s="83"/>
      <c r="L37" s="83"/>
      <c r="M37" s="84" t="s">
        <v>6</v>
      </c>
      <c r="N37" s="85"/>
      <c r="O37" s="86"/>
      <c r="P37" s="69" t="s">
        <v>46</v>
      </c>
      <c r="Q37" s="9" t="s">
        <v>8</v>
      </c>
      <c r="R37" s="87" t="s">
        <v>9</v>
      </c>
      <c r="S37" s="87"/>
      <c r="T37" s="87"/>
      <c r="U37" s="9" t="s">
        <v>8</v>
      </c>
      <c r="V37" s="1"/>
      <c r="W37" s="1"/>
      <c r="X37" s="1"/>
    </row>
    <row r="38" spans="1:27" s="93" customFormat="1" ht="47.25" customHeight="1" x14ac:dyDescent="0.25">
      <c r="A38" s="88"/>
      <c r="B38" s="88"/>
      <c r="C38" s="67" t="s">
        <v>47</v>
      </c>
      <c r="D38" s="68"/>
      <c r="E38" s="69" t="s">
        <v>4</v>
      </c>
      <c r="F38" s="67" t="s">
        <v>48</v>
      </c>
      <c r="G38" s="68"/>
      <c r="H38" s="69" t="s">
        <v>4</v>
      </c>
      <c r="I38" s="89"/>
      <c r="J38" s="90" t="s">
        <v>49</v>
      </c>
      <c r="K38" s="90"/>
      <c r="L38" s="69" t="s">
        <v>14</v>
      </c>
      <c r="M38" s="84"/>
      <c r="N38" s="86"/>
      <c r="O38" s="91" t="s">
        <v>16</v>
      </c>
      <c r="P38" s="88"/>
      <c r="Q38" s="15"/>
      <c r="R38" s="87" t="s">
        <v>17</v>
      </c>
      <c r="S38" s="87" t="s">
        <v>18</v>
      </c>
      <c r="T38" s="87" t="s">
        <v>10</v>
      </c>
      <c r="U38" s="15"/>
      <c r="V38" s="35"/>
      <c r="W38" s="35"/>
      <c r="X38" s="35"/>
      <c r="Y38" s="92"/>
    </row>
    <row r="39" spans="1:27" s="93" customFormat="1" x14ac:dyDescent="0.25">
      <c r="A39" s="70"/>
      <c r="B39" s="70"/>
      <c r="C39" s="36" t="s">
        <v>17</v>
      </c>
      <c r="D39" s="36" t="s">
        <v>18</v>
      </c>
      <c r="E39" s="70"/>
      <c r="F39" s="36" t="s">
        <v>17</v>
      </c>
      <c r="G39" s="36" t="s">
        <v>18</v>
      </c>
      <c r="H39" s="70"/>
      <c r="I39" s="94"/>
      <c r="J39" s="36" t="s">
        <v>17</v>
      </c>
      <c r="K39" s="36" t="s">
        <v>18</v>
      </c>
      <c r="L39" s="70"/>
      <c r="M39" s="95" t="s">
        <v>17</v>
      </c>
      <c r="N39" s="96" t="s">
        <v>18</v>
      </c>
      <c r="O39" s="97"/>
      <c r="P39" s="70"/>
      <c r="Q39" s="22"/>
      <c r="R39" s="87"/>
      <c r="S39" s="87"/>
      <c r="T39" s="87"/>
      <c r="U39" s="22"/>
      <c r="V39" s="35"/>
      <c r="W39" s="35"/>
      <c r="X39" s="35"/>
      <c r="Y39" s="92"/>
    </row>
    <row r="40" spans="1:27" s="93" customFormat="1" ht="30.75" customHeight="1" x14ac:dyDescent="0.25">
      <c r="A40" s="24">
        <v>1</v>
      </c>
      <c r="B40" s="98" t="s">
        <v>50</v>
      </c>
      <c r="C40" s="99">
        <f>'[1]отчеты 1 кв'!E38</f>
        <v>22</v>
      </c>
      <c r="D40" s="99">
        <f>'[1]отчеты 1 кв'!F38</f>
        <v>22</v>
      </c>
      <c r="E40" s="100">
        <f>D40/C40</f>
        <v>1</v>
      </c>
      <c r="F40" s="99">
        <f>'[1]отчеты 1 кв'!C38</f>
        <v>2397</v>
      </c>
      <c r="G40" s="99">
        <f>'[1]отчеты 1 кв'!D38</f>
        <v>2397</v>
      </c>
      <c r="H40" s="27">
        <f>G40/F40</f>
        <v>1</v>
      </c>
      <c r="I40" s="28">
        <f>1/2*(E40+H40)</f>
        <v>1</v>
      </c>
      <c r="J40" s="99">
        <f>'[1]отчеты 1 кв'!M38</f>
        <v>1</v>
      </c>
      <c r="K40" s="99">
        <f>'[1]отчеты 1 кв'!N38</f>
        <v>1</v>
      </c>
      <c r="L40" s="100">
        <v>1</v>
      </c>
      <c r="M40" s="101"/>
      <c r="N40" s="102"/>
      <c r="O40" s="103">
        <v>0</v>
      </c>
      <c r="P40" s="27">
        <f>100*(0.5*I40+0.5*L40+0.3*O40)</f>
        <v>100</v>
      </c>
      <c r="Q40" s="104">
        <v>100</v>
      </c>
      <c r="R40" s="98">
        <f>'[2]отчеты 1 полугодие'!I38</f>
        <v>0</v>
      </c>
      <c r="S40" s="98">
        <f>'[2]отчеты 1 полугодие'!J38</f>
        <v>0</v>
      </c>
      <c r="T40" s="105">
        <v>0</v>
      </c>
      <c r="U40" s="74">
        <v>0</v>
      </c>
      <c r="V40" s="35"/>
      <c r="W40" s="35"/>
      <c r="X40" s="35"/>
      <c r="Y40" s="92"/>
    </row>
    <row r="41" spans="1:27" s="80" customFormat="1" x14ac:dyDescent="0.25">
      <c r="A41" s="1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7" s="80" customFormat="1" x14ac:dyDescent="0.25">
      <c r="A42" s="1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7" s="80" customFormat="1" ht="35.25" customHeight="1" x14ac:dyDescent="0.25">
      <c r="A43" s="4" t="s">
        <v>1</v>
      </c>
      <c r="B43" s="4" t="s">
        <v>2</v>
      </c>
      <c r="C43" s="4" t="s">
        <v>3</v>
      </c>
      <c r="D43" s="4"/>
      <c r="E43" s="4"/>
      <c r="F43" s="4" t="s">
        <v>5</v>
      </c>
      <c r="G43" s="4"/>
      <c r="H43" s="4"/>
      <c r="I43" s="59" t="s">
        <v>6</v>
      </c>
      <c r="J43" s="60"/>
      <c r="K43" s="61"/>
      <c r="L43" s="4" t="s">
        <v>46</v>
      </c>
      <c r="M43" s="9" t="s">
        <v>8</v>
      </c>
      <c r="N43" s="4" t="s">
        <v>9</v>
      </c>
      <c r="O43" s="4"/>
      <c r="P43" s="4"/>
      <c r="Q43" s="9" t="s">
        <v>8</v>
      </c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s="80" customFormat="1" ht="93" customHeight="1" x14ac:dyDescent="0.25">
      <c r="A44" s="4"/>
      <c r="B44" s="4"/>
      <c r="C44" s="65" t="s">
        <v>51</v>
      </c>
      <c r="D44" s="106"/>
      <c r="E44" s="4" t="s">
        <v>4</v>
      </c>
      <c r="F44" s="11" t="s">
        <v>52</v>
      </c>
      <c r="G44" s="11"/>
      <c r="H44" s="4" t="s">
        <v>14</v>
      </c>
      <c r="I44" s="90" t="s">
        <v>53</v>
      </c>
      <c r="J44" s="90"/>
      <c r="K44" s="87" t="s">
        <v>16</v>
      </c>
      <c r="L44" s="4"/>
      <c r="M44" s="15"/>
      <c r="N44" s="4" t="s">
        <v>17</v>
      </c>
      <c r="O44" s="4" t="s">
        <v>18</v>
      </c>
      <c r="P44" s="4" t="s">
        <v>10</v>
      </c>
      <c r="Q44" s="15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s="80" customFormat="1" ht="18" customHeight="1" x14ac:dyDescent="0.25">
      <c r="A45" s="4"/>
      <c r="B45" s="4"/>
      <c r="C45" s="107" t="s">
        <v>17</v>
      </c>
      <c r="D45" s="107" t="s">
        <v>18</v>
      </c>
      <c r="E45" s="4"/>
      <c r="F45" s="107" t="s">
        <v>17</v>
      </c>
      <c r="G45" s="107" t="s">
        <v>18</v>
      </c>
      <c r="H45" s="4"/>
      <c r="I45" s="36" t="s">
        <v>17</v>
      </c>
      <c r="J45" s="36" t="s">
        <v>18</v>
      </c>
      <c r="K45" s="87"/>
      <c r="L45" s="4"/>
      <c r="M45" s="22"/>
      <c r="N45" s="4"/>
      <c r="O45" s="4"/>
      <c r="P45" s="4"/>
      <c r="Q45" s="22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s="80" customFormat="1" ht="33.75" customHeight="1" x14ac:dyDescent="0.25">
      <c r="A46" s="18">
        <v>1</v>
      </c>
      <c r="B46" s="108" t="s">
        <v>54</v>
      </c>
      <c r="C46" s="109">
        <f>'[1]отчеты 1 кв'!C44</f>
        <v>99025</v>
      </c>
      <c r="D46" s="109">
        <f>'[1]отчеты 1 кв'!D44</f>
        <v>99025</v>
      </c>
      <c r="E46" s="110">
        <v>1</v>
      </c>
      <c r="F46" s="99">
        <f>'[1]отчеты 1 кв'!J44</f>
        <v>13500</v>
      </c>
      <c r="G46" s="99">
        <f>'[1]отчеты 1 кв'!K44</f>
        <v>14000</v>
      </c>
      <c r="H46" s="110">
        <v>1</v>
      </c>
      <c r="I46" s="99">
        <f>'[1]отчеты 1 кв'!P44</f>
        <v>121</v>
      </c>
      <c r="J46" s="99">
        <f>'[1]отчеты 1 кв'!Q44</f>
        <v>75</v>
      </c>
      <c r="K46" s="100">
        <f>J46/I46</f>
        <v>0.6198347107438017</v>
      </c>
      <c r="L46" s="111">
        <f>100*(0.35*E46+0.35*H46+0.3*K46)</f>
        <v>88.595041322314046</v>
      </c>
      <c r="M46" s="74">
        <v>85</v>
      </c>
      <c r="N46" s="112">
        <f>'[1]отчеты 1 кв'!AB44</f>
        <v>212.17500000000001</v>
      </c>
      <c r="O46" s="112">
        <f>'[1]отчеты 1 кв'!AC44</f>
        <v>316.3</v>
      </c>
      <c r="P46" s="110">
        <v>1</v>
      </c>
      <c r="Q46" s="74">
        <v>50</v>
      </c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s="92" customFormat="1" ht="60" x14ac:dyDescent="0.25">
      <c r="A47" s="24">
        <v>2</v>
      </c>
      <c r="B47" s="98" t="s">
        <v>55</v>
      </c>
      <c r="C47" s="109">
        <f>'[1]отчеты 1 кв'!C45</f>
        <v>20035</v>
      </c>
      <c r="D47" s="109">
        <f>'[1]отчеты 1 кв'!D45</f>
        <v>57652</v>
      </c>
      <c r="E47" s="110">
        <v>1</v>
      </c>
      <c r="F47" s="99">
        <f>'[1]отчеты 1 кв'!J45</f>
        <v>2400</v>
      </c>
      <c r="G47" s="99">
        <f>'[1]отчеты 1 кв'!K45</f>
        <v>1937</v>
      </c>
      <c r="H47" s="110">
        <v>1</v>
      </c>
      <c r="I47" s="99">
        <f>'[1]отчеты 1 кв'!P45</f>
        <v>5</v>
      </c>
      <c r="J47" s="99">
        <f>'[1]отчеты 1 кв'!Q45</f>
        <v>5</v>
      </c>
      <c r="K47" s="100">
        <v>1</v>
      </c>
      <c r="L47" s="111">
        <f>100*(0.35*E47+0.35*H47+0.3*K47)</f>
        <v>100</v>
      </c>
      <c r="M47" s="74">
        <v>100</v>
      </c>
      <c r="N47" s="112">
        <f>'[1]отчеты 1 кв'!AB45</f>
        <v>237</v>
      </c>
      <c r="O47" s="112">
        <f>'[1]отчеты 1 кв'!AC45</f>
        <v>237.96299999999999</v>
      </c>
      <c r="P47" s="110">
        <v>1</v>
      </c>
      <c r="Q47" s="74">
        <v>50</v>
      </c>
      <c r="S47" s="35"/>
      <c r="T47" s="35"/>
      <c r="U47" s="35"/>
      <c r="V47" s="35"/>
      <c r="W47" s="35"/>
      <c r="X47" s="35"/>
      <c r="Y47" s="35">
        <v>1250</v>
      </c>
      <c r="Z47" s="35"/>
      <c r="AA47" s="35"/>
    </row>
    <row r="48" spans="1:27" s="92" customFormat="1" ht="75" x14ac:dyDescent="0.25">
      <c r="A48" s="24">
        <v>3</v>
      </c>
      <c r="B48" s="98" t="s">
        <v>56</v>
      </c>
      <c r="C48" s="109">
        <f>'[1]отчеты 1 кв'!C46</f>
        <v>84925</v>
      </c>
      <c r="D48" s="109">
        <f>'[1]отчеты 1 кв'!D46</f>
        <v>57966</v>
      </c>
      <c r="E48" s="110">
        <f>D48/C48</f>
        <v>0.68255519576096557</v>
      </c>
      <c r="F48" s="99">
        <f>'[1]отчеты 1 кв'!J46</f>
        <v>1037</v>
      </c>
      <c r="G48" s="99">
        <f>'[1]отчеты 1 кв'!K46</f>
        <v>4160</v>
      </c>
      <c r="H48" s="110">
        <v>1</v>
      </c>
      <c r="I48" s="99">
        <f>'[1]отчеты 1 кв'!P46</f>
        <v>6</v>
      </c>
      <c r="J48" s="99">
        <f>'[1]отчеты 1 кв'!Q46</f>
        <v>7</v>
      </c>
      <c r="K48" s="100">
        <v>1</v>
      </c>
      <c r="L48" s="111">
        <f>100*(0.35*E48+0.35*H48+0.3*K48)</f>
        <v>88.889431851633788</v>
      </c>
      <c r="M48" s="74">
        <v>85</v>
      </c>
      <c r="N48" s="112">
        <f>'[1]отчеты 1 кв'!AB46</f>
        <v>1500</v>
      </c>
      <c r="O48" s="112">
        <f>'[1]отчеты 1 кв'!AC46</f>
        <v>1731.3</v>
      </c>
      <c r="P48" s="110">
        <v>1</v>
      </c>
      <c r="Q48" s="74">
        <v>50</v>
      </c>
      <c r="R48" s="35"/>
      <c r="S48" s="35"/>
      <c r="T48" s="35"/>
      <c r="U48" s="35"/>
      <c r="V48" s="35"/>
      <c r="W48" s="35"/>
      <c r="X48" s="35"/>
      <c r="Y48" s="35"/>
      <c r="Z48" s="35"/>
      <c r="AA48" s="35"/>
    </row>
    <row r="49" spans="1:27" s="80" customFormat="1" ht="45.75" customHeight="1" x14ac:dyDescent="0.25">
      <c r="A49" s="18">
        <v>4</v>
      </c>
      <c r="B49" s="98" t="s">
        <v>57</v>
      </c>
      <c r="C49" s="109">
        <f>'[1]отчеты 1 кв'!C47</f>
        <v>6430</v>
      </c>
      <c r="D49" s="109">
        <f>'[1]отчеты 1 кв'!D47</f>
        <v>16466</v>
      </c>
      <c r="E49" s="110">
        <v>1</v>
      </c>
      <c r="F49" s="99">
        <f>'[1]отчеты 1 кв'!J47</f>
        <v>100</v>
      </c>
      <c r="G49" s="99">
        <f>'[1]отчеты 1 кв'!K47</f>
        <v>551</v>
      </c>
      <c r="H49" s="110">
        <v>1</v>
      </c>
      <c r="I49" s="99">
        <f>'[1]отчеты 1 кв'!P47</f>
        <v>3</v>
      </c>
      <c r="J49" s="99">
        <f>'[1]отчеты 1 кв'!Q47</f>
        <v>3</v>
      </c>
      <c r="K49" s="100">
        <f>J49/I49</f>
        <v>1</v>
      </c>
      <c r="L49" s="111">
        <f>100*(0.35*E49+0.35*H49+0.3*K49)</f>
        <v>100</v>
      </c>
      <c r="M49" s="74">
        <v>100</v>
      </c>
      <c r="N49" s="112">
        <f>'[1]отчеты 1 кв'!AB47</f>
        <v>24.65</v>
      </c>
      <c r="O49" s="112">
        <f>'[1]отчеты 1 кв'!AC47</f>
        <v>24.65</v>
      </c>
      <c r="P49" s="110">
        <f>O49/N49</f>
        <v>1</v>
      </c>
      <c r="Q49" s="74">
        <v>50</v>
      </c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s="80" customFormat="1" ht="30" customHeight="1" x14ac:dyDescent="0.25">
      <c r="A50" s="18">
        <v>5</v>
      </c>
      <c r="B50" s="108" t="s">
        <v>58</v>
      </c>
      <c r="C50" s="109">
        <f>'[1]отчеты 1 кв'!C48</f>
        <v>6975</v>
      </c>
      <c r="D50" s="109">
        <f>'[1]отчеты 1 кв'!D48</f>
        <v>7397</v>
      </c>
      <c r="E50" s="110">
        <v>1</v>
      </c>
      <c r="F50" s="99">
        <f>'[1]отчеты 1 кв'!J48</f>
        <v>15</v>
      </c>
      <c r="G50" s="99">
        <f>'[1]отчеты 1 кв'!K48</f>
        <v>16</v>
      </c>
      <c r="H50" s="110">
        <v>1</v>
      </c>
      <c r="I50" s="99">
        <f>'[1]отчеты 1 кв'!P48</f>
        <v>2</v>
      </c>
      <c r="J50" s="99">
        <f>'[1]отчеты 1 кв'!Q48</f>
        <v>3</v>
      </c>
      <c r="K50" s="100">
        <v>1</v>
      </c>
      <c r="L50" s="111">
        <f>100*(0.35*E50+0.35*H50+0.3*K50)</f>
        <v>100</v>
      </c>
      <c r="M50" s="74">
        <v>100</v>
      </c>
      <c r="N50" s="112">
        <f>'[1]отчеты 1 кв'!AB48</f>
        <v>53.55</v>
      </c>
      <c r="O50" s="112">
        <f>'[1]отчеты 1 кв'!AC48</f>
        <v>54</v>
      </c>
      <c r="P50" s="110">
        <v>1</v>
      </c>
      <c r="Q50" s="74">
        <v>50</v>
      </c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s="113" customFormat="1" ht="14.25" x14ac:dyDescent="0.25">
      <c r="A51" s="107"/>
      <c r="B51" s="37" t="s">
        <v>31</v>
      </c>
      <c r="C51" s="77">
        <f>SUM(C46:C50)</f>
        <v>217390</v>
      </c>
      <c r="D51" s="77">
        <f>SUM(D46:D50)</f>
        <v>238506</v>
      </c>
      <c r="E51" s="76"/>
      <c r="F51" s="77">
        <f>SUM(F46:F50)</f>
        <v>17052</v>
      </c>
      <c r="G51" s="77">
        <f>SUM(G46:G50)</f>
        <v>20664</v>
      </c>
      <c r="H51" s="76"/>
      <c r="I51" s="77">
        <f>SUM(I46:I50)</f>
        <v>137</v>
      </c>
      <c r="J51" s="77">
        <f>SUM(J46:J50)</f>
        <v>93</v>
      </c>
      <c r="K51" s="76"/>
      <c r="L51" s="76"/>
      <c r="M51" s="76"/>
      <c r="N51" s="78">
        <f>SUM(N46:N50)</f>
        <v>2027.375</v>
      </c>
      <c r="O51" s="78">
        <f>SUM(O46:O50)</f>
        <v>2364.2130000000002</v>
      </c>
      <c r="P51" s="76"/>
      <c r="Q51" s="76"/>
      <c r="R51" s="3"/>
      <c r="S51" s="3"/>
      <c r="T51" s="3"/>
      <c r="U51" s="3"/>
      <c r="V51" s="3"/>
      <c r="W51" s="3"/>
      <c r="X51" s="3"/>
    </row>
    <row r="52" spans="1:27" s="80" customFormat="1" x14ac:dyDescent="0.25">
      <c r="A52" s="1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7" s="80" customFormat="1" ht="33" customHeight="1" x14ac:dyDescent="0.25">
      <c r="A53" s="4" t="s">
        <v>1</v>
      </c>
      <c r="B53" s="4" t="s">
        <v>2</v>
      </c>
      <c r="C53" s="56" t="s">
        <v>3</v>
      </c>
      <c r="D53" s="57"/>
      <c r="E53" s="58"/>
      <c r="F53" s="4" t="s">
        <v>5</v>
      </c>
      <c r="G53" s="4"/>
      <c r="H53" s="4"/>
      <c r="I53" s="87" t="s">
        <v>6</v>
      </c>
      <c r="J53" s="87"/>
      <c r="K53" s="87"/>
      <c r="L53" s="10" t="s">
        <v>46</v>
      </c>
      <c r="M53" s="9" t="s">
        <v>8</v>
      </c>
      <c r="N53" s="4" t="s">
        <v>9</v>
      </c>
      <c r="O53" s="4"/>
      <c r="P53" s="4"/>
      <c r="Q53" s="9" t="s">
        <v>8</v>
      </c>
      <c r="R53" s="1"/>
      <c r="S53" s="1"/>
      <c r="T53" s="1"/>
    </row>
    <row r="54" spans="1:27" s="80" customFormat="1" ht="75" customHeight="1" x14ac:dyDescent="0.25">
      <c r="A54" s="4"/>
      <c r="B54" s="4"/>
      <c r="C54" s="65" t="s">
        <v>59</v>
      </c>
      <c r="D54" s="66"/>
      <c r="E54" s="4" t="s">
        <v>4</v>
      </c>
      <c r="F54" s="65" t="s">
        <v>60</v>
      </c>
      <c r="G54" s="66"/>
      <c r="H54" s="4" t="s">
        <v>14</v>
      </c>
      <c r="I54" s="67" t="s">
        <v>61</v>
      </c>
      <c r="J54" s="68"/>
      <c r="K54" s="87" t="s">
        <v>16</v>
      </c>
      <c r="L54" s="16"/>
      <c r="M54" s="15"/>
      <c r="N54" s="4" t="s">
        <v>17</v>
      </c>
      <c r="O54" s="4" t="s">
        <v>18</v>
      </c>
      <c r="P54" s="4" t="s">
        <v>10</v>
      </c>
      <c r="Q54" s="15"/>
      <c r="R54" s="1"/>
      <c r="S54" s="1"/>
      <c r="T54" s="1"/>
    </row>
    <row r="55" spans="1:27" s="80" customFormat="1" ht="19.5" customHeight="1" x14ac:dyDescent="0.25">
      <c r="A55" s="4"/>
      <c r="B55" s="4"/>
      <c r="C55" s="107" t="s">
        <v>17</v>
      </c>
      <c r="D55" s="107" t="s">
        <v>18</v>
      </c>
      <c r="E55" s="4"/>
      <c r="F55" s="107" t="s">
        <v>17</v>
      </c>
      <c r="G55" s="107" t="s">
        <v>18</v>
      </c>
      <c r="H55" s="4"/>
      <c r="I55" s="36" t="s">
        <v>17</v>
      </c>
      <c r="J55" s="36" t="s">
        <v>18</v>
      </c>
      <c r="K55" s="87"/>
      <c r="L55" s="23"/>
      <c r="M55" s="22"/>
      <c r="N55" s="4"/>
      <c r="O55" s="4"/>
      <c r="P55" s="4"/>
      <c r="Q55" s="22"/>
      <c r="R55" s="1"/>
      <c r="S55" s="1"/>
      <c r="T55" s="1"/>
    </row>
    <row r="56" spans="1:27" s="80" customFormat="1" ht="48" customHeight="1" x14ac:dyDescent="0.25">
      <c r="A56" s="18">
        <v>1</v>
      </c>
      <c r="B56" s="108" t="s">
        <v>62</v>
      </c>
      <c r="C56" s="31">
        <f>'[1]отчеты 1 кв'!C55</f>
        <v>42000</v>
      </c>
      <c r="D56" s="31">
        <f>'[1]отчеты 1 кв'!D55</f>
        <v>47077</v>
      </c>
      <c r="E56" s="100">
        <v>1</v>
      </c>
      <c r="F56" s="31">
        <f>'[1]отчеты 1 кв'!G55</f>
        <v>25</v>
      </c>
      <c r="G56" s="31">
        <f>'[1]отчеты 1 кв'!H55</f>
        <v>25.02</v>
      </c>
      <c r="H56" s="100">
        <v>1</v>
      </c>
      <c r="I56" s="31">
        <f>'[1]отчеты 1 кв'!M55</f>
        <v>285000</v>
      </c>
      <c r="J56" s="31">
        <f>'[1]отчеты 1 кв'!N55</f>
        <v>286978</v>
      </c>
      <c r="K56" s="100">
        <v>1</v>
      </c>
      <c r="L56" s="27">
        <f>100*(0.35*E56+0.35*H56+0.3*K56)</f>
        <v>100</v>
      </c>
      <c r="M56" s="74">
        <v>100</v>
      </c>
      <c r="N56" s="33">
        <f>'[1]отчеты 1 кв'!O55</f>
        <v>300</v>
      </c>
      <c r="O56" s="33">
        <f>'[1]отчеты 1 кв'!P55</f>
        <v>119</v>
      </c>
      <c r="P56" s="100">
        <f>O56/N56</f>
        <v>0.39666666666666667</v>
      </c>
      <c r="Q56" s="74">
        <v>0</v>
      </c>
      <c r="R56" s="1"/>
      <c r="S56" s="1"/>
      <c r="T56" s="1"/>
    </row>
    <row r="57" spans="1:27" s="80" customFormat="1" ht="45.75" customHeight="1" x14ac:dyDescent="0.25">
      <c r="A57" s="18">
        <v>2</v>
      </c>
      <c r="B57" s="98" t="s">
        <v>63</v>
      </c>
      <c r="C57" s="31">
        <f>'[1]отчеты 1 кв'!C56</f>
        <v>44125</v>
      </c>
      <c r="D57" s="31">
        <f>'[1]отчеты 1 кв'!D56</f>
        <v>23550</v>
      </c>
      <c r="E57" s="100">
        <f>D57/C57</f>
        <v>0.53371104815864023</v>
      </c>
      <c r="F57" s="31">
        <f>'[1]отчеты 1 кв'!G56</f>
        <v>100</v>
      </c>
      <c r="G57" s="31">
        <f>'[1]отчеты 1 кв'!H56</f>
        <v>100</v>
      </c>
      <c r="H57" s="100">
        <v>1</v>
      </c>
      <c r="I57" s="31">
        <f>'[1]отчеты 1 кв'!M56</f>
        <v>1300</v>
      </c>
      <c r="J57" s="31">
        <f>'[1]отчеты 1 кв'!N56</f>
        <v>1300</v>
      </c>
      <c r="K57" s="100">
        <f>J57/I57</f>
        <v>1</v>
      </c>
      <c r="L57" s="27">
        <f>100*(0.35*E57+0.35*H57+0.3*K57)</f>
        <v>83.67988668555239</v>
      </c>
      <c r="M57" s="74">
        <v>0</v>
      </c>
      <c r="N57" s="33">
        <f>'[1]отчеты 1 кв'!O56</f>
        <v>0</v>
      </c>
      <c r="O57" s="33">
        <f>'[1]отчеты 1 кв'!P56</f>
        <v>0</v>
      </c>
      <c r="P57" s="114">
        <v>0</v>
      </c>
      <c r="Q57" s="74">
        <v>0</v>
      </c>
      <c r="R57" s="1"/>
      <c r="S57" s="1"/>
      <c r="T57" s="1"/>
    </row>
    <row r="58" spans="1:27" s="80" customFormat="1" ht="47.25" customHeight="1" x14ac:dyDescent="0.25">
      <c r="A58" s="18">
        <v>3</v>
      </c>
      <c r="B58" s="98" t="s">
        <v>64</v>
      </c>
      <c r="C58" s="31">
        <f>'[1]отчеты 1 кв'!C57</f>
        <v>2550</v>
      </c>
      <c r="D58" s="115">
        <f>'[1]отчеты 1 кв'!D57</f>
        <v>13060</v>
      </c>
      <c r="E58" s="100">
        <v>1</v>
      </c>
      <c r="F58" s="31">
        <f>'[1]отчеты 1 кв'!G57</f>
        <v>100</v>
      </c>
      <c r="G58" s="31">
        <f>'[1]отчеты 1 кв'!H57</f>
        <v>100</v>
      </c>
      <c r="H58" s="100">
        <v>1</v>
      </c>
      <c r="I58" s="31">
        <f>'[1]отчеты 1 кв'!M57</f>
        <v>215</v>
      </c>
      <c r="J58" s="31">
        <f>'[1]отчеты 1 кв'!N57</f>
        <v>0</v>
      </c>
      <c r="K58" s="100">
        <f>J58/I58</f>
        <v>0</v>
      </c>
      <c r="L58" s="27">
        <f>100*(0.35*E58+0.35*H58+0.3*K58)</f>
        <v>70</v>
      </c>
      <c r="M58" s="74">
        <v>0</v>
      </c>
      <c r="N58" s="33">
        <f>'[1]отчеты 1 кв'!O57</f>
        <v>0</v>
      </c>
      <c r="O58" s="33">
        <f>'[1]отчеты 1 кв'!P57</f>
        <v>0</v>
      </c>
      <c r="P58" s="114">
        <v>0</v>
      </c>
      <c r="Q58" s="74">
        <v>0</v>
      </c>
      <c r="R58" s="1"/>
      <c r="S58" s="1"/>
      <c r="T58" s="1"/>
    </row>
    <row r="59" spans="1:27" s="113" customFormat="1" ht="17.25" customHeight="1" x14ac:dyDescent="0.25">
      <c r="A59" s="107"/>
      <c r="B59" s="37" t="s">
        <v>31</v>
      </c>
      <c r="C59" s="38">
        <f>SUM(C56:C58)</f>
        <v>88675</v>
      </c>
      <c r="D59" s="38">
        <f>SUM(D56:D58)</f>
        <v>83687</v>
      </c>
      <c r="E59" s="116"/>
      <c r="F59" s="38">
        <f>SUM(F56:F58)</f>
        <v>225</v>
      </c>
      <c r="G59" s="38">
        <f>SUM(G56:G58)</f>
        <v>225.01999999999998</v>
      </c>
      <c r="H59" s="116"/>
      <c r="I59" s="38">
        <f>SUM(I56:I58)</f>
        <v>286515</v>
      </c>
      <c r="J59" s="38">
        <f>SUM(J56:J58)</f>
        <v>288278</v>
      </c>
      <c r="K59" s="116"/>
      <c r="L59" s="27"/>
      <c r="M59" s="74"/>
      <c r="N59" s="42">
        <f>SUM(N56:N58)</f>
        <v>300</v>
      </c>
      <c r="O59" s="42">
        <f>SUM(O56:O58)</f>
        <v>119</v>
      </c>
      <c r="P59" s="105"/>
      <c r="Q59" s="117"/>
      <c r="R59" s="3"/>
      <c r="S59" s="3"/>
      <c r="T59" s="3"/>
    </row>
    <row r="60" spans="1:27" ht="16.5" customHeight="1" x14ac:dyDescent="0.25"/>
    <row r="61" spans="1:27" ht="30" customHeight="1" x14ac:dyDescent="0.25">
      <c r="A61" s="4" t="s">
        <v>1</v>
      </c>
      <c r="B61" s="4" t="s">
        <v>2</v>
      </c>
      <c r="C61" s="4" t="s">
        <v>3</v>
      </c>
      <c r="D61" s="4"/>
      <c r="E61" s="4"/>
      <c r="F61" s="118" t="s">
        <v>5</v>
      </c>
      <c r="G61" s="119"/>
      <c r="H61" s="120"/>
      <c r="I61" s="4" t="s">
        <v>6</v>
      </c>
      <c r="J61" s="4"/>
      <c r="K61" s="4"/>
      <c r="L61" s="10" t="s">
        <v>7</v>
      </c>
      <c r="M61" s="9" t="s">
        <v>8</v>
      </c>
      <c r="N61" s="56" t="s">
        <v>9</v>
      </c>
      <c r="O61" s="57"/>
      <c r="P61" s="58"/>
      <c r="Q61" s="9" t="s">
        <v>8</v>
      </c>
      <c r="T61" s="3"/>
      <c r="X61" s="1"/>
    </row>
    <row r="62" spans="1:27" ht="63.75" customHeight="1" x14ac:dyDescent="0.25">
      <c r="A62" s="4"/>
      <c r="B62" s="4"/>
      <c r="C62" s="11" t="s">
        <v>65</v>
      </c>
      <c r="D62" s="11"/>
      <c r="E62" s="10" t="s">
        <v>4</v>
      </c>
      <c r="F62" s="11" t="s">
        <v>66</v>
      </c>
      <c r="G62" s="11"/>
      <c r="H62" s="10" t="s">
        <v>14</v>
      </c>
      <c r="I62" s="11" t="s">
        <v>67</v>
      </c>
      <c r="J62" s="11"/>
      <c r="K62" s="10" t="s">
        <v>16</v>
      </c>
      <c r="L62" s="16"/>
      <c r="M62" s="15"/>
      <c r="N62" s="10" t="s">
        <v>17</v>
      </c>
      <c r="O62" s="10" t="s">
        <v>18</v>
      </c>
      <c r="P62" s="10" t="s">
        <v>10</v>
      </c>
      <c r="Q62" s="15"/>
      <c r="T62" s="3"/>
      <c r="X62" s="1"/>
    </row>
    <row r="63" spans="1:27" ht="18" customHeight="1" x14ac:dyDescent="0.25">
      <c r="A63" s="4"/>
      <c r="B63" s="4"/>
      <c r="C63" s="107" t="s">
        <v>17</v>
      </c>
      <c r="D63" s="107" t="s">
        <v>18</v>
      </c>
      <c r="E63" s="23"/>
      <c r="F63" s="107" t="s">
        <v>17</v>
      </c>
      <c r="G63" s="107" t="s">
        <v>18</v>
      </c>
      <c r="H63" s="23"/>
      <c r="I63" s="107" t="s">
        <v>17</v>
      </c>
      <c r="J63" s="107" t="s">
        <v>18</v>
      </c>
      <c r="K63" s="23"/>
      <c r="L63" s="23"/>
      <c r="M63" s="22"/>
      <c r="N63" s="23"/>
      <c r="O63" s="23"/>
      <c r="P63" s="23"/>
      <c r="Q63" s="22"/>
      <c r="T63" s="3"/>
      <c r="X63" s="1"/>
    </row>
    <row r="64" spans="1:27" ht="47.25" customHeight="1" x14ac:dyDescent="0.25">
      <c r="A64" s="108">
        <v>1</v>
      </c>
      <c r="B64" s="121" t="s">
        <v>68</v>
      </c>
      <c r="C64" s="31">
        <f>'[1]отчеты 1 кв'!C63</f>
        <v>340</v>
      </c>
      <c r="D64" s="31">
        <f>'[1]отчеты 1 кв'!D63</f>
        <v>447</v>
      </c>
      <c r="E64" s="27">
        <v>1</v>
      </c>
      <c r="F64" s="99">
        <f>'[1]отчеты 1 кв'!E63</f>
        <v>100</v>
      </c>
      <c r="G64" s="99">
        <f>'[1]отчеты 1 кв'!F63</f>
        <v>100</v>
      </c>
      <c r="H64" s="122">
        <v>1</v>
      </c>
      <c r="I64" s="123">
        <f>'[1]отчеты 1 кв'!G63</f>
        <v>14</v>
      </c>
      <c r="J64" s="123">
        <f>'[1]отчеты 1 кв'!H63</f>
        <v>14</v>
      </c>
      <c r="K64" s="122">
        <f>J64/I64</f>
        <v>1</v>
      </c>
      <c r="L64" s="111">
        <f>100*(0.35*E64+0.35*H64+0.3*K64)</f>
        <v>100</v>
      </c>
      <c r="M64" s="74">
        <v>100</v>
      </c>
      <c r="N64" s="112">
        <f>'[1]отчеты 1 кв'!I63</f>
        <v>0</v>
      </c>
      <c r="O64" s="112">
        <f>'[1]отчеты 1 кв'!J63</f>
        <v>0</v>
      </c>
      <c r="P64" s="124">
        <v>0</v>
      </c>
      <c r="Q64" s="74">
        <v>0</v>
      </c>
      <c r="T64" s="3"/>
      <c r="X64" s="1"/>
    </row>
    <row r="65" spans="1:24" ht="48.75" customHeight="1" x14ac:dyDescent="0.25">
      <c r="A65" s="108">
        <v>2</v>
      </c>
      <c r="B65" s="121" t="s">
        <v>69</v>
      </c>
      <c r="C65" s="31">
        <f>'[1]отчеты 1 кв'!C64</f>
        <v>444</v>
      </c>
      <c r="D65" s="31">
        <f>'[1]отчеты 1 кв'!D64</f>
        <v>432</v>
      </c>
      <c r="E65" s="27">
        <f>D65/C65</f>
        <v>0.97297297297297303</v>
      </c>
      <c r="F65" s="99">
        <f>'[1]отчеты 1 кв'!E64</f>
        <v>100</v>
      </c>
      <c r="G65" s="99">
        <f>'[1]отчеты 1 кв'!F64</f>
        <v>97.297297297297305</v>
      </c>
      <c r="H65" s="122">
        <f>G65/F65</f>
        <v>0.97297297297297303</v>
      </c>
      <c r="I65" s="123">
        <f>'[1]отчеты 1 кв'!G64</f>
        <v>4</v>
      </c>
      <c r="J65" s="123">
        <f>'[1]отчеты 1 кв'!H64</f>
        <v>4</v>
      </c>
      <c r="K65" s="122">
        <f>J65/I65</f>
        <v>1</v>
      </c>
      <c r="L65" s="111">
        <f>100*(0.35*E65+0.35*H65+0.3*K65)</f>
        <v>98.108108108108098</v>
      </c>
      <c r="M65" s="74">
        <v>85</v>
      </c>
      <c r="N65" s="112">
        <f>'[1]отчеты 1 кв'!I64</f>
        <v>0</v>
      </c>
      <c r="O65" s="112">
        <f>'[1]отчеты 1 кв'!J64</f>
        <v>0</v>
      </c>
      <c r="P65" s="124">
        <v>0</v>
      </c>
      <c r="Q65" s="74">
        <v>0</v>
      </c>
      <c r="T65" s="3"/>
      <c r="X65" s="1"/>
    </row>
    <row r="66" spans="1:24" ht="60" x14ac:dyDescent="0.25">
      <c r="A66" s="108">
        <v>3</v>
      </c>
      <c r="B66" s="121" t="s">
        <v>70</v>
      </c>
      <c r="C66" s="31">
        <f>'[1]отчеты 1 кв'!C65</f>
        <v>130</v>
      </c>
      <c r="D66" s="31">
        <f>'[1]отчеты 1 кв'!D65</f>
        <v>122</v>
      </c>
      <c r="E66" s="27">
        <f>D66/C66</f>
        <v>0.93846153846153846</v>
      </c>
      <c r="F66" s="99">
        <f>'[1]отчеты 1 кв'!E65</f>
        <v>100</v>
      </c>
      <c r="G66" s="99">
        <f>'[1]отчеты 1 кв'!F65</f>
        <v>93.8</v>
      </c>
      <c r="H66" s="122">
        <f>G66/F66</f>
        <v>0.93799999999999994</v>
      </c>
      <c r="I66" s="123">
        <f>'[1]отчеты 1 кв'!G65</f>
        <v>4</v>
      </c>
      <c r="J66" s="123">
        <f>'[1]отчеты 1 кв'!H65</f>
        <v>4</v>
      </c>
      <c r="K66" s="122">
        <f>J66/I66</f>
        <v>1</v>
      </c>
      <c r="L66" s="111">
        <f>100*(0.35*E66+0.35*H66+0.3*K66)</f>
        <v>95.676153846153838</v>
      </c>
      <c r="M66" s="74">
        <v>85</v>
      </c>
      <c r="N66" s="112">
        <f>'[1]отчеты 1 кв'!I65</f>
        <v>0</v>
      </c>
      <c r="O66" s="112">
        <f>'[1]отчеты 1 кв'!J65</f>
        <v>0</v>
      </c>
      <c r="P66" s="124">
        <v>0</v>
      </c>
      <c r="Q66" s="74">
        <v>0</v>
      </c>
      <c r="T66" s="3"/>
      <c r="X66" s="1"/>
    </row>
    <row r="67" spans="1:24" ht="32.25" customHeight="1" x14ac:dyDescent="0.25">
      <c r="A67" s="108">
        <v>4</v>
      </c>
      <c r="B67" s="125" t="s">
        <v>71</v>
      </c>
      <c r="C67" s="31">
        <f>'[1]отчеты 1 кв'!C66</f>
        <v>99</v>
      </c>
      <c r="D67" s="31">
        <f>'[1]отчеты 1 кв'!D66</f>
        <v>99</v>
      </c>
      <c r="E67" s="27">
        <f>D67/C67</f>
        <v>1</v>
      </c>
      <c r="F67" s="99">
        <f>'[1]отчеты 1 кв'!E66</f>
        <v>100</v>
      </c>
      <c r="G67" s="99">
        <f>'[1]отчеты 1 кв'!F66</f>
        <v>100</v>
      </c>
      <c r="H67" s="122">
        <f>G67/F67</f>
        <v>1</v>
      </c>
      <c r="I67" s="123">
        <f>'[1]отчеты 1 кв'!G66</f>
        <v>6</v>
      </c>
      <c r="J67" s="123">
        <f>'[1]отчеты 1 кв'!H66</f>
        <v>6</v>
      </c>
      <c r="K67" s="122">
        <v>1</v>
      </c>
      <c r="L67" s="111">
        <f>100*(0.35*E67+0.35*H67+0.3*K67)</f>
        <v>100</v>
      </c>
      <c r="M67" s="74">
        <v>100</v>
      </c>
      <c r="N67" s="112">
        <f>'[1]отчеты 1 кв'!I66</f>
        <v>0</v>
      </c>
      <c r="O67" s="112">
        <f>'[1]отчеты 1 кв'!J66</f>
        <v>0</v>
      </c>
      <c r="P67" s="124">
        <v>0</v>
      </c>
      <c r="Q67" s="74">
        <v>0</v>
      </c>
      <c r="T67" s="3"/>
      <c r="X67" s="1"/>
    </row>
    <row r="68" spans="1:24" s="54" customFormat="1" ht="14.25" x14ac:dyDescent="0.25">
      <c r="A68" s="76"/>
      <c r="B68" s="37" t="s">
        <v>31</v>
      </c>
      <c r="C68" s="126">
        <f>SUM(C64:C67)</f>
        <v>1013</v>
      </c>
      <c r="D68" s="126">
        <f>SUM(D64:D67)</f>
        <v>1100</v>
      </c>
      <c r="E68" s="122"/>
      <c r="F68" s="122">
        <f>SUM(F64:F67)/4</f>
        <v>100</v>
      </c>
      <c r="G68" s="122">
        <f>SUM(G64:G67)/4</f>
        <v>97.774324324324326</v>
      </c>
      <c r="H68" s="122"/>
      <c r="I68" s="77">
        <f>SUM(I64:I67)</f>
        <v>28</v>
      </c>
      <c r="J68" s="77">
        <f>SUM(J64:J67)</f>
        <v>28</v>
      </c>
      <c r="K68" s="122"/>
      <c r="L68" s="76"/>
      <c r="M68" s="76"/>
      <c r="N68" s="78">
        <f>SUM(N64:N67)</f>
        <v>0</v>
      </c>
      <c r="O68" s="78">
        <f>SUM(O64:O67)</f>
        <v>0</v>
      </c>
      <c r="P68" s="76"/>
      <c r="Q68" s="76"/>
    </row>
    <row r="69" spans="1:24" s="55" customFormat="1" x14ac:dyDescent="0.25">
      <c r="B69" s="127"/>
      <c r="C69" s="128"/>
      <c r="D69" s="128"/>
      <c r="E69" s="129"/>
      <c r="F69" s="54"/>
      <c r="H69" s="129"/>
      <c r="K69" s="129"/>
      <c r="O69" s="129"/>
      <c r="P69" s="54"/>
      <c r="X69" s="54"/>
    </row>
    <row r="70" spans="1:24" ht="29.25" customHeight="1" x14ac:dyDescent="0.25">
      <c r="A70" s="10" t="s">
        <v>1</v>
      </c>
      <c r="B70" s="4" t="s">
        <v>2</v>
      </c>
      <c r="C70" s="4" t="s">
        <v>3</v>
      </c>
      <c r="D70" s="4"/>
      <c r="E70" s="4"/>
      <c r="F70" s="118" t="s">
        <v>5</v>
      </c>
      <c r="G70" s="119"/>
      <c r="H70" s="120"/>
      <c r="I70" s="4" t="s">
        <v>6</v>
      </c>
      <c r="J70" s="4"/>
      <c r="K70" s="4"/>
      <c r="L70" s="10" t="s">
        <v>7</v>
      </c>
      <c r="M70" s="9" t="s">
        <v>8</v>
      </c>
      <c r="N70" s="56" t="s">
        <v>9</v>
      </c>
      <c r="O70" s="57"/>
      <c r="P70" s="58"/>
      <c r="Q70" s="9" t="s">
        <v>8</v>
      </c>
      <c r="T70" s="3"/>
      <c r="X70" s="1"/>
    </row>
    <row r="71" spans="1:24" ht="62.25" customHeight="1" x14ac:dyDescent="0.25">
      <c r="A71" s="16"/>
      <c r="B71" s="4"/>
      <c r="C71" s="11" t="s">
        <v>72</v>
      </c>
      <c r="D71" s="11"/>
      <c r="E71" s="10" t="s">
        <v>4</v>
      </c>
      <c r="F71" s="11" t="s">
        <v>73</v>
      </c>
      <c r="G71" s="11"/>
      <c r="H71" s="10" t="s">
        <v>14</v>
      </c>
      <c r="I71" s="11" t="s">
        <v>74</v>
      </c>
      <c r="J71" s="11"/>
      <c r="K71" s="4" t="s">
        <v>16</v>
      </c>
      <c r="L71" s="16"/>
      <c r="M71" s="15"/>
      <c r="N71" s="10" t="s">
        <v>17</v>
      </c>
      <c r="O71" s="10" t="s">
        <v>18</v>
      </c>
      <c r="P71" s="10" t="s">
        <v>10</v>
      </c>
      <c r="Q71" s="15"/>
      <c r="T71" s="3"/>
      <c r="X71" s="1"/>
    </row>
    <row r="72" spans="1:24" ht="18.75" customHeight="1" x14ac:dyDescent="0.25">
      <c r="A72" s="23"/>
      <c r="B72" s="4"/>
      <c r="C72" s="107" t="s">
        <v>17</v>
      </c>
      <c r="D72" s="107" t="s">
        <v>18</v>
      </c>
      <c r="E72" s="23"/>
      <c r="F72" s="107" t="s">
        <v>17</v>
      </c>
      <c r="G72" s="107" t="s">
        <v>18</v>
      </c>
      <c r="H72" s="23"/>
      <c r="I72" s="107" t="s">
        <v>17</v>
      </c>
      <c r="J72" s="107" t="s">
        <v>18</v>
      </c>
      <c r="K72" s="4"/>
      <c r="L72" s="23"/>
      <c r="M72" s="22"/>
      <c r="N72" s="23"/>
      <c r="O72" s="23"/>
      <c r="P72" s="23"/>
      <c r="Q72" s="22"/>
      <c r="T72" s="3"/>
      <c r="X72" s="1"/>
    </row>
    <row r="73" spans="1:24" s="35" customFormat="1" ht="45" x14ac:dyDescent="0.25">
      <c r="A73" s="98">
        <v>1</v>
      </c>
      <c r="B73" s="98" t="s">
        <v>75</v>
      </c>
      <c r="C73" s="33">
        <f>'[1]отчеты 1 кв'!C72/1000</f>
        <v>30.888000000000002</v>
      </c>
      <c r="D73" s="33">
        <f>'[1]отчеты 1 кв'!D72/1000</f>
        <v>30.888000000000002</v>
      </c>
      <c r="E73" s="27">
        <f>D73/C73</f>
        <v>1</v>
      </c>
      <c r="F73" s="99">
        <f>'[1]отчеты 1 кв'!E72</f>
        <v>30</v>
      </c>
      <c r="G73" s="99">
        <f>'[1]отчеты 1 кв'!F72</f>
        <v>30</v>
      </c>
      <c r="H73" s="27">
        <f>G73/F73</f>
        <v>1</v>
      </c>
      <c r="I73" s="99">
        <f>'[1]отчеты 1 кв'!G72</f>
        <v>4</v>
      </c>
      <c r="J73" s="99">
        <f>'[1]отчеты 1 кв'!H72</f>
        <v>4</v>
      </c>
      <c r="K73" s="27">
        <f>J73/I73</f>
        <v>1</v>
      </c>
      <c r="L73" s="27">
        <f>100*(0.35*E73+0.35*H73+0.3*K73)</f>
        <v>100</v>
      </c>
      <c r="M73" s="74">
        <v>100</v>
      </c>
      <c r="N73" s="130">
        <f>'[1]отчеты 1 кв'!I72</f>
        <v>0</v>
      </c>
      <c r="O73" s="130">
        <f>'[1]отчеты 1 кв'!J72</f>
        <v>0</v>
      </c>
      <c r="P73" s="131">
        <v>0</v>
      </c>
      <c r="Q73" s="74">
        <v>0</v>
      </c>
      <c r="T73" s="43"/>
    </row>
    <row r="74" spans="1:24" s="35" customFormat="1" ht="60" x14ac:dyDescent="0.25">
      <c r="A74" s="98">
        <v>2</v>
      </c>
      <c r="B74" s="132" t="s">
        <v>76</v>
      </c>
      <c r="C74" s="33">
        <f>'[1]отчеты 1 кв'!C73/1000</f>
        <v>28.672800000000002</v>
      </c>
      <c r="D74" s="33">
        <f>'[1]отчеты 1 кв'!D73/1000</f>
        <v>28.672799999999995</v>
      </c>
      <c r="E74" s="27">
        <v>1</v>
      </c>
      <c r="F74" s="99">
        <f>'[1]отчеты 1 кв'!E73</f>
        <v>30</v>
      </c>
      <c r="G74" s="99">
        <f>'[1]отчеты 1 кв'!F73</f>
        <v>30</v>
      </c>
      <c r="H74" s="27">
        <v>1</v>
      </c>
      <c r="I74" s="99">
        <f>'[1]отчеты 1 кв'!G73</f>
        <v>4</v>
      </c>
      <c r="J74" s="99">
        <f>'[1]отчеты 1 кв'!H73</f>
        <v>4</v>
      </c>
      <c r="K74" s="27">
        <f>J74/I74</f>
        <v>1</v>
      </c>
      <c r="L74" s="27">
        <f>100*(0.35*E74+0.35*H74+0.3*K74)</f>
        <v>100</v>
      </c>
      <c r="M74" s="74">
        <v>100</v>
      </c>
      <c r="N74" s="130">
        <f>'[1]отчеты 1 кв'!I73</f>
        <v>0</v>
      </c>
      <c r="O74" s="130">
        <f>'[1]отчеты 1 кв'!J73</f>
        <v>0</v>
      </c>
      <c r="P74" s="131">
        <v>0</v>
      </c>
      <c r="Q74" s="74">
        <v>0</v>
      </c>
      <c r="T74" s="43"/>
    </row>
    <row r="75" spans="1:24" s="35" customFormat="1" ht="60" x14ac:dyDescent="0.25">
      <c r="A75" s="98">
        <v>3</v>
      </c>
      <c r="B75" s="132" t="s">
        <v>77</v>
      </c>
      <c r="C75" s="33">
        <f>'[1]отчеты 1 кв'!C74/1000</f>
        <v>31.280399999999997</v>
      </c>
      <c r="D75" s="33">
        <f>'[1]отчеты 1 кв'!D74/1000</f>
        <v>31.262400000000003</v>
      </c>
      <c r="E75" s="27">
        <f>D75/C75</f>
        <v>0.99942455978823819</v>
      </c>
      <c r="F75" s="99">
        <f>'[1]отчеты 1 кв'!E74</f>
        <v>30</v>
      </c>
      <c r="G75" s="99">
        <f>'[1]отчеты 1 кв'!F74</f>
        <v>30</v>
      </c>
      <c r="H75" s="27">
        <f>G75/F75</f>
        <v>1</v>
      </c>
      <c r="I75" s="99">
        <f>'[1]отчеты 1 кв'!G74</f>
        <v>3</v>
      </c>
      <c r="J75" s="99">
        <f>'[1]отчеты 1 кв'!H74</f>
        <v>3</v>
      </c>
      <c r="K75" s="27">
        <f>J75/I75</f>
        <v>1</v>
      </c>
      <c r="L75" s="27">
        <f>100*(0.35*E75+0.35*H75+0.3*K75)</f>
        <v>99.979859592588326</v>
      </c>
      <c r="M75" s="74">
        <v>100</v>
      </c>
      <c r="N75" s="130">
        <f>'[1]отчеты 1 кв'!I74</f>
        <v>300</v>
      </c>
      <c r="O75" s="130">
        <f>'[1]отчеты 1 кв'!J74</f>
        <v>337.25</v>
      </c>
      <c r="P75" s="131">
        <v>1</v>
      </c>
      <c r="Q75" s="74">
        <v>50</v>
      </c>
      <c r="T75" s="43"/>
    </row>
    <row r="76" spans="1:24" s="43" customFormat="1" ht="14.25" x14ac:dyDescent="0.25">
      <c r="A76" s="105"/>
      <c r="B76" s="37" t="s">
        <v>31</v>
      </c>
      <c r="C76" s="42">
        <f>SUM(C73:C75)</f>
        <v>90.841200000000001</v>
      </c>
      <c r="D76" s="42">
        <f>SUM(D73:D75)</f>
        <v>90.8232</v>
      </c>
      <c r="E76" s="27"/>
      <c r="F76" s="133">
        <f>SUM(F73:F75)/3</f>
        <v>30</v>
      </c>
      <c r="G76" s="133">
        <f>SUM(G73:G75)/3</f>
        <v>30</v>
      </c>
      <c r="H76" s="27"/>
      <c r="I76" s="133">
        <f>SUM(I73:I75)</f>
        <v>11</v>
      </c>
      <c r="J76" s="133">
        <f>SUM(J73:J75)</f>
        <v>11</v>
      </c>
      <c r="K76" s="27"/>
      <c r="L76" s="27"/>
      <c r="M76" s="74"/>
      <c r="N76" s="134">
        <f>SUM(N73:N75)</f>
        <v>300</v>
      </c>
      <c r="O76" s="134">
        <f>SUM(O73:O75)</f>
        <v>337.25</v>
      </c>
      <c r="P76" s="131"/>
      <c r="Q76" s="74"/>
    </row>
    <row r="77" spans="1:24" s="55" customFormat="1" x14ac:dyDescent="0.25">
      <c r="B77" s="135"/>
      <c r="C77" s="128"/>
      <c r="D77" s="128"/>
      <c r="E77" s="129"/>
      <c r="F77" s="54"/>
      <c r="H77" s="129"/>
      <c r="K77" s="136"/>
      <c r="L77" s="137"/>
      <c r="O77" s="129"/>
      <c r="P77" s="54"/>
      <c r="X77" s="54"/>
    </row>
    <row r="78" spans="1:24" ht="32.25" customHeight="1" x14ac:dyDescent="0.25">
      <c r="A78" s="10" t="s">
        <v>1</v>
      </c>
      <c r="B78" s="4" t="s">
        <v>2</v>
      </c>
      <c r="C78" s="4" t="s">
        <v>3</v>
      </c>
      <c r="D78" s="4"/>
      <c r="E78" s="4"/>
      <c r="F78" s="118" t="s">
        <v>5</v>
      </c>
      <c r="G78" s="119"/>
      <c r="H78" s="120"/>
      <c r="I78" s="4" t="s">
        <v>6</v>
      </c>
      <c r="J78" s="4"/>
      <c r="K78" s="4"/>
      <c r="L78" s="10" t="s">
        <v>7</v>
      </c>
      <c r="M78" s="9" t="s">
        <v>8</v>
      </c>
      <c r="N78" s="56" t="s">
        <v>9</v>
      </c>
      <c r="O78" s="57"/>
      <c r="P78" s="58"/>
      <c r="Q78" s="9" t="s">
        <v>8</v>
      </c>
      <c r="T78" s="3"/>
      <c r="X78" s="1"/>
    </row>
    <row r="79" spans="1:24" ht="62.25" customHeight="1" x14ac:dyDescent="0.25">
      <c r="A79" s="16"/>
      <c r="B79" s="4"/>
      <c r="C79" s="11" t="s">
        <v>78</v>
      </c>
      <c r="D79" s="11"/>
      <c r="E79" s="10" t="s">
        <v>4</v>
      </c>
      <c r="F79" s="11" t="s">
        <v>79</v>
      </c>
      <c r="G79" s="11"/>
      <c r="H79" s="10" t="s">
        <v>14</v>
      </c>
      <c r="I79" s="65" t="s">
        <v>80</v>
      </c>
      <c r="J79" s="66"/>
      <c r="K79" s="10" t="s">
        <v>16</v>
      </c>
      <c r="L79" s="16"/>
      <c r="M79" s="15"/>
      <c r="N79" s="10" t="s">
        <v>17</v>
      </c>
      <c r="O79" s="10" t="s">
        <v>18</v>
      </c>
      <c r="P79" s="10" t="s">
        <v>10</v>
      </c>
      <c r="Q79" s="15"/>
      <c r="T79" s="3"/>
      <c r="X79" s="1"/>
    </row>
    <row r="80" spans="1:24" ht="15" customHeight="1" x14ac:dyDescent="0.25">
      <c r="A80" s="23"/>
      <c r="B80" s="4"/>
      <c r="C80" s="107" t="s">
        <v>17</v>
      </c>
      <c r="D80" s="107" t="s">
        <v>18</v>
      </c>
      <c r="E80" s="23"/>
      <c r="F80" s="107" t="s">
        <v>17</v>
      </c>
      <c r="G80" s="107" t="s">
        <v>18</v>
      </c>
      <c r="H80" s="23"/>
      <c r="I80" s="107" t="s">
        <v>17</v>
      </c>
      <c r="J80" s="107" t="s">
        <v>18</v>
      </c>
      <c r="K80" s="23"/>
      <c r="L80" s="23"/>
      <c r="M80" s="22"/>
      <c r="N80" s="23"/>
      <c r="O80" s="23"/>
      <c r="P80" s="23"/>
      <c r="Q80" s="22"/>
      <c r="T80" s="3"/>
      <c r="X80" s="1"/>
    </row>
    <row r="81" spans="1:22" s="35" customFormat="1" x14ac:dyDescent="0.25">
      <c r="A81" s="98">
        <v>1</v>
      </c>
      <c r="B81" s="138" t="s">
        <v>81</v>
      </c>
      <c r="C81" s="33">
        <f>'[1]отчеты 1 кв'!C80/1000</f>
        <v>7.56</v>
      </c>
      <c r="D81" s="33">
        <f>'[1]отчеты 1 кв'!D80/1000</f>
        <v>7.56</v>
      </c>
      <c r="E81" s="42">
        <v>1</v>
      </c>
      <c r="F81" s="99">
        <f>'[1]отчеты 1 кв'!E80</f>
        <v>25</v>
      </c>
      <c r="G81" s="99">
        <f>'[1]отчеты 1 кв'!F80</f>
        <v>35.799999999999997</v>
      </c>
      <c r="H81" s="42">
        <v>1</v>
      </c>
      <c r="I81" s="99">
        <f>'[1]отчеты 1 кв'!G80</f>
        <v>6</v>
      </c>
      <c r="J81" s="99">
        <f>'[1]отчеты 1 кв'!H80</f>
        <v>6</v>
      </c>
      <c r="K81" s="42">
        <f>J81/I81</f>
        <v>1</v>
      </c>
      <c r="L81" s="27">
        <f>100*(0.35*E81+0.35*H81+0.3*K81)</f>
        <v>100</v>
      </c>
      <c r="M81" s="74">
        <v>100</v>
      </c>
      <c r="N81" s="130">
        <f>'[1]отчеты 1 кв'!I80</f>
        <v>0</v>
      </c>
      <c r="O81" s="130">
        <f>'[1]отчеты 1 кв'!J80</f>
        <v>0</v>
      </c>
      <c r="P81" s="134">
        <v>0</v>
      </c>
      <c r="Q81" s="74">
        <v>0</v>
      </c>
      <c r="T81" s="43"/>
      <c r="V81" s="139"/>
    </row>
    <row r="89" spans="1:22" x14ac:dyDescent="0.25">
      <c r="D89" s="1">
        <f>143.2/4</f>
        <v>35.799999999999997</v>
      </c>
    </row>
  </sheetData>
  <mergeCells count="154">
    <mergeCell ref="O79:O80"/>
    <mergeCell ref="P79:P80"/>
    <mergeCell ref="M78:M80"/>
    <mergeCell ref="N78:P78"/>
    <mergeCell ref="Q78:Q80"/>
    <mergeCell ref="C79:D79"/>
    <mergeCell ref="E79:E80"/>
    <mergeCell ref="F79:G79"/>
    <mergeCell ref="H79:H80"/>
    <mergeCell ref="I79:J79"/>
    <mergeCell ref="K79:K80"/>
    <mergeCell ref="N79:N80"/>
    <mergeCell ref="A78:A80"/>
    <mergeCell ref="B78:B80"/>
    <mergeCell ref="C78:E78"/>
    <mergeCell ref="F78:H78"/>
    <mergeCell ref="I78:K78"/>
    <mergeCell ref="L78:L80"/>
    <mergeCell ref="Q70:Q72"/>
    <mergeCell ref="C71:D71"/>
    <mergeCell ref="E71:E72"/>
    <mergeCell ref="F71:G71"/>
    <mergeCell ref="H71:H72"/>
    <mergeCell ref="I71:J71"/>
    <mergeCell ref="K71:K72"/>
    <mergeCell ref="N71:N72"/>
    <mergeCell ref="O71:O72"/>
    <mergeCell ref="P71:P72"/>
    <mergeCell ref="O62:O63"/>
    <mergeCell ref="P62:P63"/>
    <mergeCell ref="A70:A72"/>
    <mergeCell ref="B70:B72"/>
    <mergeCell ref="C70:E70"/>
    <mergeCell ref="F70:H70"/>
    <mergeCell ref="I70:K70"/>
    <mergeCell ref="L70:L72"/>
    <mergeCell ref="M70:M72"/>
    <mergeCell ref="N70:P70"/>
    <mergeCell ref="M61:M63"/>
    <mergeCell ref="N61:P61"/>
    <mergeCell ref="Q61:Q63"/>
    <mergeCell ref="C62:D62"/>
    <mergeCell ref="E62:E63"/>
    <mergeCell ref="F62:G62"/>
    <mergeCell ref="H62:H63"/>
    <mergeCell ref="I62:J62"/>
    <mergeCell ref="K62:K63"/>
    <mergeCell ref="N62:N63"/>
    <mergeCell ref="A61:A63"/>
    <mergeCell ref="B61:B63"/>
    <mergeCell ref="C61:E61"/>
    <mergeCell ref="F61:H61"/>
    <mergeCell ref="I61:K61"/>
    <mergeCell ref="L61:L63"/>
    <mergeCell ref="Q53:Q55"/>
    <mergeCell ref="C54:D54"/>
    <mergeCell ref="E54:E55"/>
    <mergeCell ref="F54:G54"/>
    <mergeCell ref="H54:H55"/>
    <mergeCell ref="I54:J54"/>
    <mergeCell ref="K54:K55"/>
    <mergeCell ref="N54:N55"/>
    <mergeCell ref="O54:O55"/>
    <mergeCell ref="P54:P55"/>
    <mergeCell ref="O44:O45"/>
    <mergeCell ref="P44:P45"/>
    <mergeCell ref="A53:A55"/>
    <mergeCell ref="B53:B55"/>
    <mergeCell ref="C53:E53"/>
    <mergeCell ref="F53:H53"/>
    <mergeCell ref="I53:K53"/>
    <mergeCell ref="L53:L55"/>
    <mergeCell ref="M53:M55"/>
    <mergeCell ref="N53:P53"/>
    <mergeCell ref="M43:M45"/>
    <mergeCell ref="N43:P43"/>
    <mergeCell ref="Q43:Q45"/>
    <mergeCell ref="C44:D44"/>
    <mergeCell ref="E44:E45"/>
    <mergeCell ref="F44:G44"/>
    <mergeCell ref="H44:H45"/>
    <mergeCell ref="I44:J44"/>
    <mergeCell ref="K44:K45"/>
    <mergeCell ref="N44:N45"/>
    <mergeCell ref="O38:O39"/>
    <mergeCell ref="R38:R39"/>
    <mergeCell ref="S38:S39"/>
    <mergeCell ref="T38:T39"/>
    <mergeCell ref="A43:A45"/>
    <mergeCell ref="B43:B45"/>
    <mergeCell ref="C43:E43"/>
    <mergeCell ref="F43:H43"/>
    <mergeCell ref="I43:K43"/>
    <mergeCell ref="L43:L45"/>
    <mergeCell ref="Q37:Q39"/>
    <mergeCell ref="R37:T37"/>
    <mergeCell ref="U37:U39"/>
    <mergeCell ref="C38:D38"/>
    <mergeCell ref="E38:E39"/>
    <mergeCell ref="F38:G38"/>
    <mergeCell ref="H38:H39"/>
    <mergeCell ref="J38:K38"/>
    <mergeCell ref="L38:L39"/>
    <mergeCell ref="M38:N38"/>
    <mergeCell ref="O21:O22"/>
    <mergeCell ref="R21:R22"/>
    <mergeCell ref="S21:S22"/>
    <mergeCell ref="A37:A39"/>
    <mergeCell ref="B37:B39"/>
    <mergeCell ref="C37:H37"/>
    <mergeCell ref="I37:I39"/>
    <mergeCell ref="J37:L37"/>
    <mergeCell ref="M37:O37"/>
    <mergeCell ref="P37:P39"/>
    <mergeCell ref="R20:S20"/>
    <mergeCell ref="T20:T22"/>
    <mergeCell ref="U20:U22"/>
    <mergeCell ref="C21:D21"/>
    <mergeCell ref="E21:E22"/>
    <mergeCell ref="F21:G21"/>
    <mergeCell ref="H21:H22"/>
    <mergeCell ref="J21:K21"/>
    <mergeCell ref="L21:L22"/>
    <mergeCell ref="M21:N21"/>
    <mergeCell ref="R4:R5"/>
    <mergeCell ref="S4:S5"/>
    <mergeCell ref="A20:A22"/>
    <mergeCell ref="B20:B22"/>
    <mergeCell ref="C20:H20"/>
    <mergeCell ref="I20:I22"/>
    <mergeCell ref="J20:L20"/>
    <mergeCell ref="M20:O20"/>
    <mergeCell ref="P20:P22"/>
    <mergeCell ref="Q20:Q22"/>
    <mergeCell ref="T3:T5"/>
    <mergeCell ref="U3:U5"/>
    <mergeCell ref="C4:D4"/>
    <mergeCell ref="E4:E5"/>
    <mergeCell ref="F4:G4"/>
    <mergeCell ref="H4:H5"/>
    <mergeCell ref="J4:K4"/>
    <mergeCell ref="L4:L5"/>
    <mergeCell ref="M4:N4"/>
    <mergeCell ref="O4:O5"/>
    <mergeCell ref="B1:U1"/>
    <mergeCell ref="A3:A5"/>
    <mergeCell ref="B3:B5"/>
    <mergeCell ref="C3:H3"/>
    <mergeCell ref="I3:I5"/>
    <mergeCell ref="J3:L3"/>
    <mergeCell ref="M3:O3"/>
    <mergeCell ref="P3:P5"/>
    <mergeCell ref="Q3:Q5"/>
    <mergeCell ref="R3:S3"/>
  </mergeCells>
  <pageMargins left="0.31496062992125984" right="0.31496062992125984" top="0.35433070866141736" bottom="0.35433070866141736" header="0.31496062992125984" footer="0.31496062992125984"/>
  <pageSetup paperSize="9" scale="56" orientation="landscape" horizontalDpi="180" verticalDpi="180" r:id="rId1"/>
  <rowBreaks count="2" manualBreakCount="2">
    <brk id="34" max="24" man="1"/>
    <brk id="60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50"/>
  <sheetViews>
    <sheetView view="pageBreakPreview" zoomScale="90" zoomScaleNormal="100" zoomScaleSheetLayoutView="90" workbookViewId="0">
      <pane xSplit="1" ySplit="6" topLeftCell="B34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30" style="214" customWidth="1"/>
    <col min="2" max="2" width="11.7109375" style="1" customWidth="1"/>
    <col min="3" max="4" width="8.28515625" style="1" customWidth="1"/>
    <col min="5" max="5" width="12" style="1" customWidth="1"/>
    <col min="6" max="7" width="13.5703125" style="35" customWidth="1"/>
    <col min="8" max="8" width="11.5703125" style="35" customWidth="1"/>
    <col min="9" max="11" width="12.42578125" style="35" customWidth="1"/>
    <col min="12" max="12" width="20.140625" style="35" customWidth="1"/>
    <col min="13" max="14" width="11.5703125" style="35" customWidth="1"/>
    <col min="15" max="16" width="12.28515625" style="35" customWidth="1"/>
    <col min="17" max="17" width="9.7109375" style="35" customWidth="1"/>
    <col min="18" max="20" width="8.140625" style="35" customWidth="1"/>
    <col min="21" max="21" width="7.7109375" style="1" customWidth="1"/>
    <col min="22" max="22" width="10.140625" style="144" customWidth="1"/>
    <col min="23" max="16384" width="9.140625" style="144"/>
  </cols>
  <sheetData>
    <row r="1" spans="1:33" s="142" customFormat="1" ht="42" hidden="1" customHeight="1" x14ac:dyDescent="0.25">
      <c r="A1" s="140" t="s">
        <v>82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1"/>
    </row>
    <row r="2" spans="1:33" ht="32.25" customHeight="1" x14ac:dyDescent="0.25">
      <c r="A2" s="143" t="s">
        <v>83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1:33" s="155" customFormat="1" ht="144.75" customHeight="1" x14ac:dyDescent="0.25">
      <c r="A3" s="145" t="s">
        <v>84</v>
      </c>
      <c r="B3" s="146" t="s">
        <v>85</v>
      </c>
      <c r="C3" s="147" t="s">
        <v>86</v>
      </c>
      <c r="D3" s="148"/>
      <c r="E3" s="149" t="s">
        <v>87</v>
      </c>
      <c r="F3" s="148" t="s">
        <v>88</v>
      </c>
      <c r="G3" s="148"/>
      <c r="H3" s="148" t="s">
        <v>89</v>
      </c>
      <c r="I3" s="148"/>
      <c r="J3" s="150" t="s">
        <v>90</v>
      </c>
      <c r="K3" s="151"/>
      <c r="L3" s="146" t="s">
        <v>91</v>
      </c>
      <c r="M3" s="148" t="s">
        <v>92</v>
      </c>
      <c r="N3" s="148"/>
      <c r="O3" s="150" t="s">
        <v>93</v>
      </c>
      <c r="P3" s="151"/>
      <c r="Q3" s="150" t="s">
        <v>94</v>
      </c>
      <c r="R3" s="151"/>
      <c r="S3" s="150" t="s">
        <v>95</v>
      </c>
      <c r="T3" s="151"/>
      <c r="U3" s="152" t="s">
        <v>96</v>
      </c>
      <c r="V3" s="153" t="s">
        <v>97</v>
      </c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</row>
    <row r="4" spans="1:33" s="155" customFormat="1" ht="82.5" hidden="1" customHeight="1" x14ac:dyDescent="0.25">
      <c r="A4" s="156" t="s">
        <v>98</v>
      </c>
      <c r="B4" s="146" t="s">
        <v>99</v>
      </c>
      <c r="C4" s="148" t="s">
        <v>100</v>
      </c>
      <c r="D4" s="148"/>
      <c r="E4" s="149" t="s">
        <v>101</v>
      </c>
      <c r="F4" s="148" t="s">
        <v>102</v>
      </c>
      <c r="G4" s="148"/>
      <c r="H4" s="148" t="s">
        <v>103</v>
      </c>
      <c r="I4" s="148"/>
      <c r="J4" s="150" t="s">
        <v>104</v>
      </c>
      <c r="K4" s="151"/>
      <c r="L4" s="146" t="s">
        <v>105</v>
      </c>
      <c r="M4" s="148" t="s">
        <v>106</v>
      </c>
      <c r="N4" s="148"/>
      <c r="O4" s="148" t="s">
        <v>106</v>
      </c>
      <c r="P4" s="148"/>
      <c r="Q4" s="148" t="s">
        <v>106</v>
      </c>
      <c r="R4" s="148"/>
      <c r="S4" s="150" t="s">
        <v>107</v>
      </c>
      <c r="T4" s="151"/>
      <c r="U4" s="157"/>
      <c r="V4" s="158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</row>
    <row r="5" spans="1:33" s="155" customFormat="1" ht="60.75" customHeight="1" x14ac:dyDescent="0.25">
      <c r="A5" s="159" t="s">
        <v>108</v>
      </c>
      <c r="B5" s="160" t="s">
        <v>109</v>
      </c>
      <c r="C5" s="160" t="s">
        <v>110</v>
      </c>
      <c r="D5" s="160" t="s">
        <v>111</v>
      </c>
      <c r="E5" s="161" t="s">
        <v>109</v>
      </c>
      <c r="F5" s="162" t="s">
        <v>112</v>
      </c>
      <c r="G5" s="162" t="s">
        <v>113</v>
      </c>
      <c r="H5" s="160" t="s">
        <v>114</v>
      </c>
      <c r="I5" s="160" t="s">
        <v>115</v>
      </c>
      <c r="J5" s="160" t="s">
        <v>116</v>
      </c>
      <c r="K5" s="160" t="s">
        <v>117</v>
      </c>
      <c r="L5" s="160" t="s">
        <v>109</v>
      </c>
      <c r="M5" s="160" t="s">
        <v>118</v>
      </c>
      <c r="N5" s="160" t="s">
        <v>119</v>
      </c>
      <c r="O5" s="160" t="s">
        <v>110</v>
      </c>
      <c r="P5" s="160" t="s">
        <v>111</v>
      </c>
      <c r="Q5" s="160" t="s">
        <v>120</v>
      </c>
      <c r="R5" s="160" t="s">
        <v>121</v>
      </c>
      <c r="S5" s="160" t="s">
        <v>122</v>
      </c>
      <c r="T5" s="160" t="s">
        <v>123</v>
      </c>
      <c r="U5" s="163"/>
      <c r="V5" s="158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</row>
    <row r="6" spans="1:33" s="167" customFormat="1" ht="48.75" customHeight="1" x14ac:dyDescent="0.25">
      <c r="A6" s="164" t="s">
        <v>124</v>
      </c>
      <c r="B6" s="164" t="s">
        <v>125</v>
      </c>
      <c r="C6" s="164">
        <v>10</v>
      </c>
      <c r="D6" s="164">
        <v>-10</v>
      </c>
      <c r="E6" s="165" t="s">
        <v>126</v>
      </c>
      <c r="F6" s="164">
        <v>10</v>
      </c>
      <c r="G6" s="164">
        <v>-10</v>
      </c>
      <c r="H6" s="164">
        <v>0</v>
      </c>
      <c r="I6" s="164">
        <v>-30</v>
      </c>
      <c r="J6" s="164">
        <v>10</v>
      </c>
      <c r="K6" s="164">
        <v>-10</v>
      </c>
      <c r="L6" s="164" t="s">
        <v>127</v>
      </c>
      <c r="M6" s="164">
        <v>30</v>
      </c>
      <c r="N6" s="164">
        <v>-30</v>
      </c>
      <c r="O6" s="164">
        <v>10</v>
      </c>
      <c r="P6" s="164">
        <v>-10</v>
      </c>
      <c r="Q6" s="164">
        <v>10</v>
      </c>
      <c r="R6" s="164">
        <v>-10</v>
      </c>
      <c r="S6" s="164">
        <v>-20</v>
      </c>
      <c r="T6" s="164">
        <v>0</v>
      </c>
      <c r="U6" s="164">
        <f>100+C6+50+F6+H6+J6+100+M6+O6+Q6</f>
        <v>330</v>
      </c>
      <c r="V6" s="164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</row>
    <row r="7" spans="1:33" ht="21.75" customHeight="1" x14ac:dyDescent="0.25">
      <c r="A7" s="168" t="s">
        <v>128</v>
      </c>
      <c r="B7" s="169">
        <f>'[1]Уровень исп. ГЗ'!Q40</f>
        <v>100</v>
      </c>
      <c r="C7" s="170">
        <v>10</v>
      </c>
      <c r="D7" s="170"/>
      <c r="E7" s="170">
        <f>'[1]Уровень исп. ГЗ'!U40</f>
        <v>0</v>
      </c>
      <c r="F7" s="171">
        <v>10</v>
      </c>
      <c r="G7" s="171"/>
      <c r="H7" s="171">
        <v>0</v>
      </c>
      <c r="I7" s="171"/>
      <c r="J7" s="172">
        <v>10</v>
      </c>
      <c r="K7" s="173"/>
      <c r="L7" s="171">
        <f>'[1]Уровень сред ЗП'!J5</f>
        <v>85</v>
      </c>
      <c r="M7" s="171">
        <v>30</v>
      </c>
      <c r="N7" s="171"/>
      <c r="O7" s="171">
        <v>10</v>
      </c>
      <c r="P7" s="171"/>
      <c r="Q7" s="171">
        <v>10</v>
      </c>
      <c r="R7" s="171"/>
      <c r="S7" s="171"/>
      <c r="T7" s="171">
        <v>0</v>
      </c>
      <c r="U7" s="169">
        <f t="shared" ref="U7:U38" si="0">SUM(B7:T7)</f>
        <v>265</v>
      </c>
      <c r="V7" s="174">
        <f>(330-(330-U7))/330*100</f>
        <v>80.303030303030297</v>
      </c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</row>
    <row r="8" spans="1:33" ht="21.75" customHeight="1" x14ac:dyDescent="0.25">
      <c r="A8" s="176" t="s">
        <v>129</v>
      </c>
      <c r="B8" s="177">
        <f>'[1]Уровень исп. ГЗ'!M46</f>
        <v>85</v>
      </c>
      <c r="C8" s="178">
        <v>10</v>
      </c>
      <c r="D8" s="177"/>
      <c r="E8" s="177">
        <f>'[1]Уровень исп. ГЗ'!Q46</f>
        <v>50</v>
      </c>
      <c r="F8" s="177"/>
      <c r="G8" s="177">
        <v>-10</v>
      </c>
      <c r="H8" s="179">
        <v>0</v>
      </c>
      <c r="I8" s="180"/>
      <c r="J8" s="172">
        <v>10</v>
      </c>
      <c r="K8" s="173"/>
      <c r="L8" s="171">
        <f>'[1]Уровень сред ЗП'!J6</f>
        <v>85</v>
      </c>
      <c r="M8" s="171">
        <v>30</v>
      </c>
      <c r="N8" s="177"/>
      <c r="O8" s="171">
        <v>10</v>
      </c>
      <c r="P8" s="177"/>
      <c r="Q8" s="171">
        <v>10</v>
      </c>
      <c r="R8" s="177"/>
      <c r="S8" s="177"/>
      <c r="T8" s="171">
        <v>0</v>
      </c>
      <c r="U8" s="177">
        <f t="shared" si="0"/>
        <v>280</v>
      </c>
      <c r="V8" s="174">
        <f t="shared" ref="V8:V46" si="1">(330-(330-U8))/330*100</f>
        <v>84.848484848484844</v>
      </c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</row>
    <row r="9" spans="1:33" ht="21.75" customHeight="1" x14ac:dyDescent="0.25">
      <c r="A9" s="176" t="s">
        <v>130</v>
      </c>
      <c r="B9" s="177">
        <f>'[1]Уровень исп. ГЗ'!M47</f>
        <v>100</v>
      </c>
      <c r="C9" s="178">
        <v>10</v>
      </c>
      <c r="D9" s="177"/>
      <c r="E9" s="177">
        <f>'[1]Уровень исп. ГЗ'!Q47</f>
        <v>50</v>
      </c>
      <c r="F9" s="177">
        <v>10</v>
      </c>
      <c r="G9" s="177"/>
      <c r="H9" s="177">
        <v>0</v>
      </c>
      <c r="I9" s="177"/>
      <c r="J9" s="172">
        <v>10</v>
      </c>
      <c r="K9" s="173"/>
      <c r="L9" s="171">
        <f>'[1]Уровень сред ЗП'!J7</f>
        <v>85</v>
      </c>
      <c r="M9" s="171"/>
      <c r="N9" s="177"/>
      <c r="O9" s="171">
        <v>10</v>
      </c>
      <c r="P9" s="177"/>
      <c r="Q9" s="171">
        <v>10</v>
      </c>
      <c r="R9" s="177"/>
      <c r="S9" s="177"/>
      <c r="T9" s="171">
        <v>0</v>
      </c>
      <c r="U9" s="177">
        <f t="shared" si="0"/>
        <v>285</v>
      </c>
      <c r="V9" s="174">
        <f t="shared" si="1"/>
        <v>86.36363636363636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</row>
    <row r="10" spans="1:33" ht="21.75" customHeight="1" x14ac:dyDescent="0.25">
      <c r="A10" s="182" t="s">
        <v>131</v>
      </c>
      <c r="B10" s="177">
        <f>'[1]Уровень исп. ГЗ'!M48</f>
        <v>85</v>
      </c>
      <c r="C10" s="178">
        <v>10</v>
      </c>
      <c r="D10" s="177"/>
      <c r="E10" s="177">
        <f>'[1]Уровень исп. ГЗ'!Q48</f>
        <v>50</v>
      </c>
      <c r="F10" s="177">
        <v>10</v>
      </c>
      <c r="G10" s="177"/>
      <c r="H10" s="177">
        <v>0</v>
      </c>
      <c r="I10" s="177"/>
      <c r="J10" s="172">
        <v>10</v>
      </c>
      <c r="K10" s="173"/>
      <c r="L10" s="171">
        <f>'[1]Уровень сред ЗП'!J8</f>
        <v>85</v>
      </c>
      <c r="M10" s="171">
        <v>30</v>
      </c>
      <c r="N10" s="177"/>
      <c r="O10" s="171">
        <v>10</v>
      </c>
      <c r="P10" s="177"/>
      <c r="Q10" s="171">
        <v>10</v>
      </c>
      <c r="R10" s="177"/>
      <c r="S10" s="177"/>
      <c r="T10" s="171">
        <v>0</v>
      </c>
      <c r="U10" s="177">
        <f t="shared" si="0"/>
        <v>300</v>
      </c>
      <c r="V10" s="174">
        <f t="shared" si="1"/>
        <v>90.909090909090907</v>
      </c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</row>
    <row r="11" spans="1:33" ht="21.75" customHeight="1" x14ac:dyDescent="0.25">
      <c r="A11" s="182" t="s">
        <v>132</v>
      </c>
      <c r="B11" s="177">
        <f>'[1]Уровень исп. ГЗ'!M49</f>
        <v>100</v>
      </c>
      <c r="C11" s="178">
        <v>10</v>
      </c>
      <c r="D11" s="177"/>
      <c r="E11" s="177">
        <f>'[1]Уровень исп. ГЗ'!Q49</f>
        <v>50</v>
      </c>
      <c r="F11" s="177">
        <v>10</v>
      </c>
      <c r="G11" s="177"/>
      <c r="H11" s="177">
        <v>0</v>
      </c>
      <c r="I11" s="177"/>
      <c r="J11" s="172">
        <v>10</v>
      </c>
      <c r="K11" s="173"/>
      <c r="L11" s="171">
        <f>'[1]Уровень сред ЗП'!J9</f>
        <v>85</v>
      </c>
      <c r="M11" s="171">
        <v>30</v>
      </c>
      <c r="N11" s="177"/>
      <c r="O11" s="171">
        <v>10</v>
      </c>
      <c r="P11" s="177"/>
      <c r="Q11" s="171"/>
      <c r="R11" s="177">
        <v>-10</v>
      </c>
      <c r="S11" s="177"/>
      <c r="T11" s="171">
        <v>0</v>
      </c>
      <c r="U11" s="177">
        <f t="shared" si="0"/>
        <v>295</v>
      </c>
      <c r="V11" s="174">
        <f t="shared" si="1"/>
        <v>89.393939393939391</v>
      </c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</row>
    <row r="12" spans="1:33" s="190" customFormat="1" ht="21.75" customHeight="1" x14ac:dyDescent="0.25">
      <c r="A12" s="183" t="s">
        <v>133</v>
      </c>
      <c r="B12" s="184">
        <f>'[1]Уровень исп. ГЗ'!M50</f>
        <v>100</v>
      </c>
      <c r="C12" s="184">
        <v>10</v>
      </c>
      <c r="D12" s="184"/>
      <c r="E12" s="184">
        <f>'[1]Уровень исп. ГЗ'!Q50</f>
        <v>50</v>
      </c>
      <c r="F12" s="184"/>
      <c r="G12" s="184">
        <v>-10</v>
      </c>
      <c r="H12" s="184">
        <v>0</v>
      </c>
      <c r="I12" s="184"/>
      <c r="J12" s="185">
        <v>10</v>
      </c>
      <c r="K12" s="186"/>
      <c r="L12" s="187">
        <f>'[1]Уровень сред ЗП'!J10</f>
        <v>85</v>
      </c>
      <c r="M12" s="187"/>
      <c r="N12" s="184">
        <v>-30</v>
      </c>
      <c r="O12" s="187"/>
      <c r="P12" s="184">
        <v>-10</v>
      </c>
      <c r="Q12" s="187"/>
      <c r="R12" s="184">
        <v>-10</v>
      </c>
      <c r="S12" s="184"/>
      <c r="T12" s="187">
        <v>0</v>
      </c>
      <c r="U12" s="184">
        <f t="shared" si="0"/>
        <v>195</v>
      </c>
      <c r="V12" s="188">
        <f t="shared" si="1"/>
        <v>59.090909090909093</v>
      </c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</row>
    <row r="13" spans="1:33" ht="21.75" customHeight="1" x14ac:dyDescent="0.25">
      <c r="A13" s="191" t="s">
        <v>134</v>
      </c>
      <c r="B13" s="177">
        <f>'[1]Уровень исп. ГЗ'!M56</f>
        <v>100</v>
      </c>
      <c r="C13" s="178">
        <v>10</v>
      </c>
      <c r="D13" s="177"/>
      <c r="E13" s="177">
        <f>'[1]Уровень исп. ГЗ'!Q56</f>
        <v>0</v>
      </c>
      <c r="F13" s="177">
        <v>10</v>
      </c>
      <c r="G13" s="177"/>
      <c r="H13" s="177">
        <v>0</v>
      </c>
      <c r="I13" s="177"/>
      <c r="J13" s="172">
        <v>10</v>
      </c>
      <c r="K13" s="173"/>
      <c r="L13" s="171">
        <v>85</v>
      </c>
      <c r="M13" s="171">
        <v>30</v>
      </c>
      <c r="N13" s="177"/>
      <c r="O13" s="171">
        <v>10</v>
      </c>
      <c r="P13" s="177"/>
      <c r="Q13" s="171">
        <v>10</v>
      </c>
      <c r="R13" s="177"/>
      <c r="S13" s="177"/>
      <c r="T13" s="171">
        <v>0</v>
      </c>
      <c r="U13" s="177">
        <f t="shared" si="0"/>
        <v>265</v>
      </c>
      <c r="V13" s="174">
        <f t="shared" si="1"/>
        <v>80.303030303030297</v>
      </c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</row>
    <row r="14" spans="1:33" s="190" customFormat="1" ht="21.75" customHeight="1" x14ac:dyDescent="0.25">
      <c r="A14" s="192" t="s">
        <v>135</v>
      </c>
      <c r="B14" s="184">
        <f>'[1]Уровень исп. ГЗ'!M57</f>
        <v>0</v>
      </c>
      <c r="C14" s="184">
        <v>10</v>
      </c>
      <c r="D14" s="184"/>
      <c r="E14" s="184">
        <f>'[1]Уровень исп. ГЗ'!Q57</f>
        <v>0</v>
      </c>
      <c r="F14" s="184">
        <v>10</v>
      </c>
      <c r="G14" s="184"/>
      <c r="H14" s="184">
        <v>0</v>
      </c>
      <c r="I14" s="184"/>
      <c r="J14" s="185">
        <v>10</v>
      </c>
      <c r="K14" s="186"/>
      <c r="L14" s="187">
        <f>'[1]Уровень сред ЗП'!J12</f>
        <v>85</v>
      </c>
      <c r="M14" s="187"/>
      <c r="N14" s="184"/>
      <c r="O14" s="187">
        <v>10</v>
      </c>
      <c r="P14" s="184"/>
      <c r="Q14" s="187">
        <v>10</v>
      </c>
      <c r="R14" s="184"/>
      <c r="S14" s="184"/>
      <c r="T14" s="187">
        <v>0</v>
      </c>
      <c r="U14" s="184">
        <f>SUM(B14:T14)</f>
        <v>135</v>
      </c>
      <c r="V14" s="188">
        <f>(330-(330-U14))/330*100</f>
        <v>40.909090909090914</v>
      </c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</row>
    <row r="15" spans="1:33" s="190" customFormat="1" ht="21.75" customHeight="1" x14ac:dyDescent="0.25">
      <c r="A15" s="193" t="s">
        <v>136</v>
      </c>
      <c r="B15" s="184">
        <f>'[1]Уровень исп. ГЗ'!M58</f>
        <v>0</v>
      </c>
      <c r="C15" s="184">
        <v>10</v>
      </c>
      <c r="D15" s="184"/>
      <c r="E15" s="184">
        <f>'[1]Уровень исп. ГЗ'!Q58</f>
        <v>0</v>
      </c>
      <c r="F15" s="184">
        <v>10</v>
      </c>
      <c r="G15" s="184"/>
      <c r="H15" s="184">
        <v>0</v>
      </c>
      <c r="I15" s="184"/>
      <c r="J15" s="185">
        <v>10</v>
      </c>
      <c r="K15" s="186"/>
      <c r="L15" s="187">
        <f>'[1]Уровень сред ЗП'!J13</f>
        <v>85</v>
      </c>
      <c r="M15" s="187"/>
      <c r="N15" s="184"/>
      <c r="O15" s="187">
        <v>10</v>
      </c>
      <c r="P15" s="184"/>
      <c r="Q15" s="187">
        <v>10</v>
      </c>
      <c r="R15" s="184"/>
      <c r="S15" s="184"/>
      <c r="T15" s="187">
        <v>0</v>
      </c>
      <c r="U15" s="184">
        <f t="shared" si="0"/>
        <v>135</v>
      </c>
      <c r="V15" s="188">
        <f t="shared" si="1"/>
        <v>40.909090909090914</v>
      </c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</row>
    <row r="16" spans="1:33" ht="21.75" customHeight="1" x14ac:dyDescent="0.25">
      <c r="A16" s="194" t="s">
        <v>137</v>
      </c>
      <c r="B16" s="177">
        <f>'[1]Уровень исп. ГЗ'!Q6</f>
        <v>100</v>
      </c>
      <c r="C16" s="178">
        <v>10</v>
      </c>
      <c r="D16" s="177"/>
      <c r="E16" s="195">
        <f>'[1]Уровень исп. ГЗ'!U6</f>
        <v>50</v>
      </c>
      <c r="F16" s="177">
        <v>10</v>
      </c>
      <c r="G16" s="177"/>
      <c r="H16" s="177">
        <v>0</v>
      </c>
      <c r="I16" s="177"/>
      <c r="J16" s="172">
        <v>10</v>
      </c>
      <c r="K16" s="173"/>
      <c r="L16" s="171">
        <f>'[1]Уровень сред ЗП'!J14</f>
        <v>85</v>
      </c>
      <c r="M16" s="171">
        <v>30</v>
      </c>
      <c r="N16" s="177"/>
      <c r="O16" s="171">
        <v>10</v>
      </c>
      <c r="P16" s="177"/>
      <c r="Q16" s="171">
        <v>10</v>
      </c>
      <c r="R16" s="177"/>
      <c r="S16" s="177">
        <v>-20</v>
      </c>
      <c r="T16" s="171"/>
      <c r="U16" s="177">
        <f t="shared" si="0"/>
        <v>295</v>
      </c>
      <c r="V16" s="174">
        <f t="shared" si="1"/>
        <v>89.393939393939391</v>
      </c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</row>
    <row r="17" spans="1:33" s="190" customFormat="1" ht="21.75" customHeight="1" x14ac:dyDescent="0.25">
      <c r="A17" s="196" t="s">
        <v>138</v>
      </c>
      <c r="B17" s="184">
        <f>'[1]Уровень исп. ГЗ'!Q7</f>
        <v>85</v>
      </c>
      <c r="C17" s="184">
        <v>10</v>
      </c>
      <c r="D17" s="184"/>
      <c r="E17" s="197">
        <f>'[1]Уровень исп. ГЗ'!U7</f>
        <v>50</v>
      </c>
      <c r="F17" s="184">
        <v>10</v>
      </c>
      <c r="G17" s="184"/>
      <c r="H17" s="184">
        <v>0</v>
      </c>
      <c r="I17" s="184"/>
      <c r="J17" s="185">
        <v>10</v>
      </c>
      <c r="K17" s="186"/>
      <c r="L17" s="187">
        <f>'[1]Уровень сред ЗП'!J15</f>
        <v>85</v>
      </c>
      <c r="M17" s="187"/>
      <c r="N17" s="184">
        <v>-30</v>
      </c>
      <c r="O17" s="187">
        <v>10</v>
      </c>
      <c r="P17" s="184"/>
      <c r="Q17" s="187">
        <v>10</v>
      </c>
      <c r="R17" s="184"/>
      <c r="S17" s="184"/>
      <c r="T17" s="187">
        <v>0</v>
      </c>
      <c r="U17" s="184">
        <f t="shared" si="0"/>
        <v>240</v>
      </c>
      <c r="V17" s="188">
        <f t="shared" si="1"/>
        <v>72.727272727272734</v>
      </c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</row>
    <row r="18" spans="1:33" ht="21.75" customHeight="1" x14ac:dyDescent="0.25">
      <c r="A18" s="194" t="s">
        <v>139</v>
      </c>
      <c r="B18" s="177">
        <f>'[1]Уровень исп. ГЗ'!Q8</f>
        <v>85</v>
      </c>
      <c r="C18" s="178">
        <v>10</v>
      </c>
      <c r="D18" s="177"/>
      <c r="E18" s="195">
        <f>'[1]Уровень исп. ГЗ'!U8</f>
        <v>50</v>
      </c>
      <c r="F18" s="177">
        <v>10</v>
      </c>
      <c r="G18" s="177"/>
      <c r="H18" s="177">
        <v>0</v>
      </c>
      <c r="I18" s="177"/>
      <c r="J18" s="172">
        <v>10</v>
      </c>
      <c r="K18" s="173"/>
      <c r="L18" s="171">
        <f>'[1]Уровень сред ЗП'!J16</f>
        <v>85</v>
      </c>
      <c r="M18" s="171">
        <v>30</v>
      </c>
      <c r="N18" s="177"/>
      <c r="O18" s="171">
        <v>10</v>
      </c>
      <c r="P18" s="177"/>
      <c r="Q18" s="171">
        <v>10</v>
      </c>
      <c r="R18" s="177"/>
      <c r="S18" s="177"/>
      <c r="T18" s="171">
        <v>0</v>
      </c>
      <c r="U18" s="177">
        <f t="shared" si="0"/>
        <v>300</v>
      </c>
      <c r="V18" s="174">
        <f t="shared" si="1"/>
        <v>90.909090909090907</v>
      </c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</row>
    <row r="19" spans="1:33" s="190" customFormat="1" ht="21.75" customHeight="1" x14ac:dyDescent="0.25">
      <c r="A19" s="198" t="s">
        <v>140</v>
      </c>
      <c r="B19" s="184">
        <f>'[1]Уровень исп. ГЗ'!Q9</f>
        <v>0</v>
      </c>
      <c r="C19" s="184">
        <v>10</v>
      </c>
      <c r="D19" s="184"/>
      <c r="E19" s="197">
        <f>'[1]Уровень исп. ГЗ'!U9</f>
        <v>30</v>
      </c>
      <c r="F19" s="184">
        <v>10</v>
      </c>
      <c r="G19" s="184"/>
      <c r="H19" s="184">
        <v>0</v>
      </c>
      <c r="I19" s="184"/>
      <c r="J19" s="185">
        <v>10</v>
      </c>
      <c r="K19" s="186"/>
      <c r="L19" s="187">
        <f>'[1]Уровень сред ЗП'!J17</f>
        <v>85</v>
      </c>
      <c r="M19" s="187"/>
      <c r="N19" s="184"/>
      <c r="O19" s="187">
        <v>10</v>
      </c>
      <c r="P19" s="184"/>
      <c r="Q19" s="187">
        <v>10</v>
      </c>
      <c r="R19" s="184"/>
      <c r="S19" s="184"/>
      <c r="T19" s="187">
        <v>0</v>
      </c>
      <c r="U19" s="184">
        <f t="shared" si="0"/>
        <v>165</v>
      </c>
      <c r="V19" s="188">
        <f t="shared" si="1"/>
        <v>50</v>
      </c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</row>
    <row r="20" spans="1:33" s="190" customFormat="1" ht="21.75" customHeight="1" x14ac:dyDescent="0.25">
      <c r="A20" s="196" t="s">
        <v>141</v>
      </c>
      <c r="B20" s="184">
        <f>'[1]Уровень исп. ГЗ'!Q10</f>
        <v>0</v>
      </c>
      <c r="C20" s="184">
        <v>10</v>
      </c>
      <c r="D20" s="184"/>
      <c r="E20" s="197">
        <f>'[1]Уровень исп. ГЗ'!U10</f>
        <v>50</v>
      </c>
      <c r="F20" s="184">
        <v>10</v>
      </c>
      <c r="G20" s="184"/>
      <c r="H20" s="184">
        <v>0</v>
      </c>
      <c r="I20" s="184"/>
      <c r="J20" s="185">
        <v>10</v>
      </c>
      <c r="K20" s="186"/>
      <c r="L20" s="187">
        <f>'[1]Уровень сред ЗП'!J18</f>
        <v>85</v>
      </c>
      <c r="M20" s="187">
        <v>30</v>
      </c>
      <c r="N20" s="184"/>
      <c r="O20" s="187">
        <v>10</v>
      </c>
      <c r="P20" s="184"/>
      <c r="Q20" s="187">
        <v>10</v>
      </c>
      <c r="R20" s="184"/>
      <c r="S20" s="184"/>
      <c r="T20" s="187">
        <v>0</v>
      </c>
      <c r="U20" s="184">
        <f t="shared" si="0"/>
        <v>215</v>
      </c>
      <c r="V20" s="188">
        <f t="shared" si="1"/>
        <v>65.151515151515156</v>
      </c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</row>
    <row r="21" spans="1:33" s="155" customFormat="1" ht="21.75" customHeight="1" x14ac:dyDescent="0.25">
      <c r="A21" s="194" t="s">
        <v>24</v>
      </c>
      <c r="B21" s="177">
        <f>'[1]Уровень исп. ГЗ'!Q11</f>
        <v>100</v>
      </c>
      <c r="C21" s="177">
        <v>10</v>
      </c>
      <c r="D21" s="177"/>
      <c r="E21" s="195">
        <f>'[1]Уровень исп. ГЗ'!U11</f>
        <v>50</v>
      </c>
      <c r="F21" s="177">
        <v>10</v>
      </c>
      <c r="G21" s="177"/>
      <c r="H21" s="177">
        <v>0</v>
      </c>
      <c r="I21" s="177"/>
      <c r="J21" s="172">
        <v>10</v>
      </c>
      <c r="K21" s="173"/>
      <c r="L21" s="171">
        <f>'[1]Уровень сред ЗП'!J19</f>
        <v>100</v>
      </c>
      <c r="M21" s="171">
        <v>30</v>
      </c>
      <c r="N21" s="177"/>
      <c r="O21" s="171">
        <v>10</v>
      </c>
      <c r="P21" s="177"/>
      <c r="Q21" s="171">
        <v>10</v>
      </c>
      <c r="R21" s="177"/>
      <c r="S21" s="177"/>
      <c r="T21" s="171">
        <v>0</v>
      </c>
      <c r="U21" s="177">
        <f t="shared" si="0"/>
        <v>330</v>
      </c>
      <c r="V21" s="199">
        <f t="shared" si="1"/>
        <v>100</v>
      </c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</row>
    <row r="22" spans="1:33" ht="21.75" customHeight="1" x14ac:dyDescent="0.25">
      <c r="A22" s="194" t="s">
        <v>25</v>
      </c>
      <c r="B22" s="177">
        <f>'[1]Уровень исп. ГЗ'!Q12</f>
        <v>100</v>
      </c>
      <c r="C22" s="178">
        <v>10</v>
      </c>
      <c r="D22" s="177"/>
      <c r="E22" s="195">
        <f>'[1]Уровень исп. ГЗ'!U12</f>
        <v>50</v>
      </c>
      <c r="F22" s="177"/>
      <c r="G22" s="177">
        <v>-10</v>
      </c>
      <c r="H22" s="177">
        <v>0</v>
      </c>
      <c r="I22" s="177"/>
      <c r="J22" s="172">
        <v>10</v>
      </c>
      <c r="K22" s="173"/>
      <c r="L22" s="171">
        <f>'[1]Уровень сред ЗП'!J20</f>
        <v>100</v>
      </c>
      <c r="M22" s="171">
        <v>30</v>
      </c>
      <c r="N22" s="177"/>
      <c r="O22" s="171">
        <v>10</v>
      </c>
      <c r="P22" s="177"/>
      <c r="Q22" s="171">
        <v>10</v>
      </c>
      <c r="R22" s="177"/>
      <c r="S22" s="177"/>
      <c r="T22" s="171">
        <v>0</v>
      </c>
      <c r="U22" s="177">
        <f t="shared" si="0"/>
        <v>310</v>
      </c>
      <c r="V22" s="174">
        <f t="shared" si="1"/>
        <v>93.939393939393938</v>
      </c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</row>
    <row r="23" spans="1:33" s="155" customFormat="1" ht="21.75" customHeight="1" x14ac:dyDescent="0.25">
      <c r="A23" s="194" t="s">
        <v>142</v>
      </c>
      <c r="B23" s="177">
        <f>'[1]Уровень исп. ГЗ'!Q13</f>
        <v>100</v>
      </c>
      <c r="C23" s="177">
        <v>10</v>
      </c>
      <c r="D23" s="177"/>
      <c r="E23" s="195">
        <f>'[1]Уровень исп. ГЗ'!U13</f>
        <v>50</v>
      </c>
      <c r="F23" s="177">
        <v>10</v>
      </c>
      <c r="G23" s="177"/>
      <c r="H23" s="177">
        <v>0</v>
      </c>
      <c r="I23" s="177"/>
      <c r="J23" s="172">
        <v>10</v>
      </c>
      <c r="K23" s="173"/>
      <c r="L23" s="171">
        <f>'[1]Уровень сред ЗП'!J21</f>
        <v>85</v>
      </c>
      <c r="M23" s="171"/>
      <c r="N23" s="177"/>
      <c r="O23" s="171">
        <v>10</v>
      </c>
      <c r="P23" s="177"/>
      <c r="Q23" s="171">
        <v>10</v>
      </c>
      <c r="R23" s="177"/>
      <c r="S23" s="177"/>
      <c r="T23" s="171">
        <v>0</v>
      </c>
      <c r="U23" s="177">
        <f t="shared" si="0"/>
        <v>285</v>
      </c>
      <c r="V23" s="199">
        <f t="shared" si="1"/>
        <v>86.36363636363636</v>
      </c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</row>
    <row r="24" spans="1:33" s="190" customFormat="1" ht="21.75" customHeight="1" x14ac:dyDescent="0.25">
      <c r="A24" s="196" t="s">
        <v>27</v>
      </c>
      <c r="B24" s="184">
        <f>'[1]Уровень исп. ГЗ'!Q14</f>
        <v>0</v>
      </c>
      <c r="C24" s="184">
        <v>10</v>
      </c>
      <c r="D24" s="184"/>
      <c r="E24" s="197">
        <f>'[1]Уровень исп. ГЗ'!U14</f>
        <v>0</v>
      </c>
      <c r="F24" s="184">
        <v>10</v>
      </c>
      <c r="G24" s="184"/>
      <c r="H24" s="184">
        <v>0</v>
      </c>
      <c r="I24" s="184"/>
      <c r="J24" s="185">
        <v>10</v>
      </c>
      <c r="K24" s="186"/>
      <c r="L24" s="187">
        <f>'[1]Уровень сред ЗП'!J22</f>
        <v>85</v>
      </c>
      <c r="M24" s="187"/>
      <c r="N24" s="184"/>
      <c r="O24" s="187">
        <v>10</v>
      </c>
      <c r="P24" s="184"/>
      <c r="Q24" s="187">
        <v>10</v>
      </c>
      <c r="R24" s="184"/>
      <c r="S24" s="184"/>
      <c r="T24" s="187">
        <v>0</v>
      </c>
      <c r="U24" s="184">
        <f t="shared" si="0"/>
        <v>135</v>
      </c>
      <c r="V24" s="188">
        <f t="shared" si="1"/>
        <v>40.909090909090914</v>
      </c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</row>
    <row r="25" spans="1:33" s="190" customFormat="1" ht="21.75" customHeight="1" x14ac:dyDescent="0.25">
      <c r="A25" s="196" t="s">
        <v>28</v>
      </c>
      <c r="B25" s="184">
        <f>'[1]Уровень исп. ГЗ'!Q15</f>
        <v>0</v>
      </c>
      <c r="C25" s="184">
        <v>10</v>
      </c>
      <c r="D25" s="184"/>
      <c r="E25" s="197">
        <f>'[1]Уровень исп. ГЗ'!U15</f>
        <v>0</v>
      </c>
      <c r="F25" s="184">
        <v>10</v>
      </c>
      <c r="G25" s="184"/>
      <c r="H25" s="184">
        <v>0</v>
      </c>
      <c r="I25" s="184"/>
      <c r="J25" s="185">
        <v>10</v>
      </c>
      <c r="K25" s="186"/>
      <c r="L25" s="187">
        <f>'[1]Уровень сред ЗП'!J23</f>
        <v>85</v>
      </c>
      <c r="M25" s="187"/>
      <c r="N25" s="184"/>
      <c r="O25" s="187">
        <v>10</v>
      </c>
      <c r="P25" s="184"/>
      <c r="Q25" s="187">
        <v>10</v>
      </c>
      <c r="R25" s="184"/>
      <c r="S25" s="184"/>
      <c r="T25" s="187">
        <v>0</v>
      </c>
      <c r="U25" s="184">
        <f t="shared" si="0"/>
        <v>135</v>
      </c>
      <c r="V25" s="188">
        <f t="shared" si="1"/>
        <v>40.909090909090914</v>
      </c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 spans="1:33" s="190" customFormat="1" ht="21.75" customHeight="1" x14ac:dyDescent="0.25">
      <c r="A26" s="196" t="s">
        <v>29</v>
      </c>
      <c r="B26" s="184">
        <f>'[1]Уровень исп. ГЗ'!Q16</f>
        <v>85</v>
      </c>
      <c r="C26" s="184">
        <v>10</v>
      </c>
      <c r="D26" s="184"/>
      <c r="E26" s="197">
        <f>'[1]Уровень исп. ГЗ'!U16</f>
        <v>0</v>
      </c>
      <c r="F26" s="184">
        <v>10</v>
      </c>
      <c r="G26" s="184"/>
      <c r="H26" s="184">
        <v>0</v>
      </c>
      <c r="I26" s="184"/>
      <c r="J26" s="185">
        <v>10</v>
      </c>
      <c r="K26" s="186"/>
      <c r="L26" s="187">
        <f>'[1]Уровень сред ЗП'!J24</f>
        <v>85</v>
      </c>
      <c r="M26" s="187">
        <v>30</v>
      </c>
      <c r="N26" s="184"/>
      <c r="O26" s="187">
        <v>10</v>
      </c>
      <c r="P26" s="184"/>
      <c r="Q26" s="187">
        <v>10</v>
      </c>
      <c r="R26" s="184"/>
      <c r="S26" s="184"/>
      <c r="T26" s="187">
        <v>0</v>
      </c>
      <c r="U26" s="184">
        <f t="shared" si="0"/>
        <v>250</v>
      </c>
      <c r="V26" s="188">
        <f t="shared" si="1"/>
        <v>75.757575757575751</v>
      </c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</row>
    <row r="27" spans="1:33" s="190" customFormat="1" ht="21.75" customHeight="1" x14ac:dyDescent="0.25">
      <c r="A27" s="196" t="s">
        <v>30</v>
      </c>
      <c r="B27" s="184">
        <f>'[1]Уровень исп. ГЗ'!Q17</f>
        <v>0</v>
      </c>
      <c r="C27" s="184">
        <v>10</v>
      </c>
      <c r="D27" s="184"/>
      <c r="E27" s="197">
        <f>'[1]Уровень исп. ГЗ'!U17</f>
        <v>50</v>
      </c>
      <c r="F27" s="184">
        <v>10</v>
      </c>
      <c r="G27" s="184"/>
      <c r="H27" s="184">
        <v>0</v>
      </c>
      <c r="I27" s="184"/>
      <c r="J27" s="185">
        <v>10</v>
      </c>
      <c r="K27" s="186"/>
      <c r="L27" s="187">
        <f>'[1]Уровень сред ЗП'!J25</f>
        <v>100</v>
      </c>
      <c r="M27" s="187">
        <v>30</v>
      </c>
      <c r="N27" s="184"/>
      <c r="O27" s="187">
        <v>10</v>
      </c>
      <c r="P27" s="184"/>
      <c r="Q27" s="187">
        <v>10</v>
      </c>
      <c r="R27" s="184"/>
      <c r="S27" s="184"/>
      <c r="T27" s="187">
        <v>0</v>
      </c>
      <c r="U27" s="184">
        <f t="shared" si="0"/>
        <v>230</v>
      </c>
      <c r="V27" s="188">
        <f t="shared" si="1"/>
        <v>69.696969696969703</v>
      </c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</row>
    <row r="28" spans="1:33" s="190" customFormat="1" ht="21.75" customHeight="1" x14ac:dyDescent="0.25">
      <c r="A28" s="196" t="s">
        <v>33</v>
      </c>
      <c r="B28" s="184">
        <f>'[1]Уровень исп. ГЗ'!Q23</f>
        <v>0</v>
      </c>
      <c r="C28" s="184">
        <v>10</v>
      </c>
      <c r="D28" s="184"/>
      <c r="E28" s="184">
        <f>'[1]Уровень исп. ГЗ'!U23</f>
        <v>30</v>
      </c>
      <c r="F28" s="184">
        <v>10</v>
      </c>
      <c r="G28" s="184"/>
      <c r="H28" s="184">
        <v>0</v>
      </c>
      <c r="I28" s="184"/>
      <c r="J28" s="185">
        <v>10</v>
      </c>
      <c r="K28" s="186"/>
      <c r="L28" s="187">
        <f>'[1]Уровень сред ЗП'!J26</f>
        <v>85</v>
      </c>
      <c r="M28" s="187">
        <v>30</v>
      </c>
      <c r="N28" s="184"/>
      <c r="O28" s="187">
        <v>10</v>
      </c>
      <c r="P28" s="184"/>
      <c r="Q28" s="187">
        <v>10</v>
      </c>
      <c r="R28" s="184"/>
      <c r="S28" s="184"/>
      <c r="T28" s="187">
        <v>0</v>
      </c>
      <c r="U28" s="184">
        <f t="shared" si="0"/>
        <v>195</v>
      </c>
      <c r="V28" s="188">
        <f t="shared" si="1"/>
        <v>59.090909090909093</v>
      </c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</row>
    <row r="29" spans="1:33" s="190" customFormat="1" ht="21.75" customHeight="1" x14ac:dyDescent="0.25">
      <c r="A29" s="196" t="s">
        <v>143</v>
      </c>
      <c r="B29" s="184">
        <f>'[1]Уровень исп. ГЗ'!Q24</f>
        <v>0</v>
      </c>
      <c r="C29" s="184">
        <v>10</v>
      </c>
      <c r="D29" s="184"/>
      <c r="E29" s="184">
        <f>'[1]Уровень исп. ГЗ'!U24</f>
        <v>0</v>
      </c>
      <c r="F29" s="184">
        <v>10</v>
      </c>
      <c r="G29" s="184"/>
      <c r="H29" s="184">
        <v>0</v>
      </c>
      <c r="I29" s="184"/>
      <c r="J29" s="185">
        <v>10</v>
      </c>
      <c r="K29" s="186"/>
      <c r="L29" s="187">
        <f>'[1]Уровень сред ЗП'!J27</f>
        <v>85</v>
      </c>
      <c r="M29" s="187"/>
      <c r="N29" s="184"/>
      <c r="O29" s="187">
        <v>10</v>
      </c>
      <c r="P29" s="184"/>
      <c r="Q29" s="187">
        <v>10</v>
      </c>
      <c r="R29" s="184"/>
      <c r="S29" s="184"/>
      <c r="T29" s="187">
        <v>0</v>
      </c>
      <c r="U29" s="184">
        <f t="shared" si="0"/>
        <v>135</v>
      </c>
      <c r="V29" s="188">
        <f t="shared" si="1"/>
        <v>40.909090909090914</v>
      </c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</row>
    <row r="30" spans="1:33" s="190" customFormat="1" ht="21.75" customHeight="1" x14ac:dyDescent="0.25">
      <c r="A30" s="196" t="s">
        <v>144</v>
      </c>
      <c r="B30" s="184">
        <f>'[1]Уровень исп. ГЗ'!Q25</f>
        <v>100</v>
      </c>
      <c r="C30" s="184">
        <v>10</v>
      </c>
      <c r="D30" s="184"/>
      <c r="E30" s="184">
        <f>'[1]Уровень исп. ГЗ'!U25</f>
        <v>50</v>
      </c>
      <c r="F30" s="184">
        <v>10</v>
      </c>
      <c r="G30" s="184"/>
      <c r="H30" s="184">
        <v>0</v>
      </c>
      <c r="I30" s="184"/>
      <c r="J30" s="185">
        <v>10</v>
      </c>
      <c r="K30" s="186"/>
      <c r="L30" s="187">
        <f>'[1]Уровень сред ЗП'!J28</f>
        <v>100</v>
      </c>
      <c r="M30" s="187">
        <v>30</v>
      </c>
      <c r="N30" s="184"/>
      <c r="O30" s="187">
        <v>10</v>
      </c>
      <c r="P30" s="184"/>
      <c r="Q30" s="187">
        <v>10</v>
      </c>
      <c r="R30" s="184"/>
      <c r="S30" s="184"/>
      <c r="T30" s="187">
        <v>0</v>
      </c>
      <c r="U30" s="184">
        <f t="shared" si="0"/>
        <v>330</v>
      </c>
      <c r="V30" s="188">
        <f t="shared" si="1"/>
        <v>100</v>
      </c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</row>
    <row r="31" spans="1:33" s="190" customFormat="1" ht="21.75" customHeight="1" x14ac:dyDescent="0.25">
      <c r="A31" s="200" t="s">
        <v>36</v>
      </c>
      <c r="B31" s="184">
        <f>'[1]Уровень исп. ГЗ'!Q26</f>
        <v>0</v>
      </c>
      <c r="C31" s="184">
        <v>10</v>
      </c>
      <c r="D31" s="184"/>
      <c r="E31" s="184">
        <f>'[1]Уровень исп. ГЗ'!U26</f>
        <v>0</v>
      </c>
      <c r="F31" s="184">
        <v>10</v>
      </c>
      <c r="G31" s="184"/>
      <c r="H31" s="184">
        <v>0</v>
      </c>
      <c r="I31" s="184"/>
      <c r="J31" s="185">
        <v>10</v>
      </c>
      <c r="K31" s="186"/>
      <c r="L31" s="187">
        <f>'[1]Уровень сред ЗП'!J29</f>
        <v>85</v>
      </c>
      <c r="M31" s="187"/>
      <c r="N31" s="184"/>
      <c r="O31" s="187">
        <v>10</v>
      </c>
      <c r="P31" s="184"/>
      <c r="Q31" s="187">
        <v>10</v>
      </c>
      <c r="R31" s="184"/>
      <c r="S31" s="184"/>
      <c r="T31" s="187">
        <v>0</v>
      </c>
      <c r="U31" s="184">
        <f t="shared" si="0"/>
        <v>135</v>
      </c>
      <c r="V31" s="188">
        <f t="shared" si="1"/>
        <v>40.909090909090914</v>
      </c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</row>
    <row r="32" spans="1:33" s="190" customFormat="1" ht="21.75" customHeight="1" x14ac:dyDescent="0.25">
      <c r="A32" s="196" t="s">
        <v>145</v>
      </c>
      <c r="B32" s="184">
        <f>'[1]Уровень исп. ГЗ'!Q27</f>
        <v>85</v>
      </c>
      <c r="C32" s="184">
        <v>10</v>
      </c>
      <c r="D32" s="184"/>
      <c r="E32" s="184">
        <f>'[1]Уровень исп. ГЗ'!U27</f>
        <v>0</v>
      </c>
      <c r="F32" s="184">
        <v>10</v>
      </c>
      <c r="G32" s="184"/>
      <c r="H32" s="184">
        <v>0</v>
      </c>
      <c r="I32" s="184"/>
      <c r="J32" s="185">
        <v>10</v>
      </c>
      <c r="K32" s="186"/>
      <c r="L32" s="187">
        <f>'[1]Уровень сред ЗП'!J30</f>
        <v>85</v>
      </c>
      <c r="M32" s="187"/>
      <c r="N32" s="184"/>
      <c r="O32" s="187">
        <v>10</v>
      </c>
      <c r="P32" s="184"/>
      <c r="Q32" s="187">
        <v>10</v>
      </c>
      <c r="R32" s="184"/>
      <c r="S32" s="184"/>
      <c r="T32" s="187">
        <v>0</v>
      </c>
      <c r="U32" s="184">
        <f t="shared" si="0"/>
        <v>220</v>
      </c>
      <c r="V32" s="188">
        <f t="shared" si="1"/>
        <v>66.666666666666657</v>
      </c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</row>
    <row r="33" spans="1:33" s="190" customFormat="1" ht="21.75" customHeight="1" x14ac:dyDescent="0.25">
      <c r="A33" s="196" t="s">
        <v>146</v>
      </c>
      <c r="B33" s="184">
        <f>'[1]Уровень исп. ГЗ'!Q28</f>
        <v>0</v>
      </c>
      <c r="C33" s="184">
        <v>10</v>
      </c>
      <c r="D33" s="184"/>
      <c r="E33" s="184">
        <f>'[1]Уровень исп. ГЗ'!U28</f>
        <v>50</v>
      </c>
      <c r="F33" s="184">
        <v>10</v>
      </c>
      <c r="G33" s="184"/>
      <c r="H33" s="184">
        <v>0</v>
      </c>
      <c r="I33" s="184"/>
      <c r="J33" s="185">
        <v>10</v>
      </c>
      <c r="K33" s="186"/>
      <c r="L33" s="187">
        <f>'[1]Уровень сред ЗП'!J31</f>
        <v>85</v>
      </c>
      <c r="M33" s="187"/>
      <c r="N33" s="184"/>
      <c r="O33" s="187">
        <v>10</v>
      </c>
      <c r="P33" s="184"/>
      <c r="Q33" s="187">
        <v>10</v>
      </c>
      <c r="R33" s="184"/>
      <c r="S33" s="184"/>
      <c r="T33" s="187">
        <v>0</v>
      </c>
      <c r="U33" s="184">
        <f t="shared" si="0"/>
        <v>185</v>
      </c>
      <c r="V33" s="188">
        <f t="shared" si="1"/>
        <v>56.060606060606055</v>
      </c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</row>
    <row r="34" spans="1:33" s="190" customFormat="1" ht="21.75" customHeight="1" x14ac:dyDescent="0.25">
      <c r="A34" s="196" t="s">
        <v>147</v>
      </c>
      <c r="B34" s="184">
        <f>'[1]Уровень исп. ГЗ'!Q29</f>
        <v>0</v>
      </c>
      <c r="C34" s="184">
        <v>10</v>
      </c>
      <c r="D34" s="184"/>
      <c r="E34" s="184">
        <f>'[1]Уровень исп. ГЗ'!U29</f>
        <v>0</v>
      </c>
      <c r="F34" s="184">
        <v>10</v>
      </c>
      <c r="G34" s="184"/>
      <c r="H34" s="184">
        <v>0</v>
      </c>
      <c r="I34" s="184"/>
      <c r="J34" s="185">
        <v>10</v>
      </c>
      <c r="K34" s="186"/>
      <c r="L34" s="187">
        <f>'[1]Уровень сред ЗП'!J32</f>
        <v>100</v>
      </c>
      <c r="M34" s="187"/>
      <c r="N34" s="184"/>
      <c r="O34" s="187">
        <v>10</v>
      </c>
      <c r="P34" s="184"/>
      <c r="Q34" s="187">
        <v>10</v>
      </c>
      <c r="R34" s="184"/>
      <c r="S34" s="184"/>
      <c r="T34" s="187">
        <v>0</v>
      </c>
      <c r="U34" s="184">
        <f t="shared" si="0"/>
        <v>150</v>
      </c>
      <c r="V34" s="188">
        <f t="shared" si="1"/>
        <v>45.454545454545453</v>
      </c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</row>
    <row r="35" spans="1:33" ht="21.75" customHeight="1" x14ac:dyDescent="0.25">
      <c r="A35" s="194" t="s">
        <v>148</v>
      </c>
      <c r="B35" s="177">
        <f>'[1]Уровень исп. ГЗ'!Q30</f>
        <v>100</v>
      </c>
      <c r="C35" s="178">
        <v>10</v>
      </c>
      <c r="D35" s="177"/>
      <c r="E35" s="177">
        <f>'[1]Уровень исп. ГЗ'!U30</f>
        <v>0</v>
      </c>
      <c r="F35" s="177">
        <v>10</v>
      </c>
      <c r="G35" s="177"/>
      <c r="H35" s="177">
        <v>0</v>
      </c>
      <c r="I35" s="177"/>
      <c r="J35" s="172">
        <v>10</v>
      </c>
      <c r="K35" s="173"/>
      <c r="L35" s="171">
        <f>'[1]Уровень сред ЗП'!J33</f>
        <v>85</v>
      </c>
      <c r="M35" s="171">
        <v>30</v>
      </c>
      <c r="N35" s="177"/>
      <c r="O35" s="171">
        <v>10</v>
      </c>
      <c r="P35" s="177"/>
      <c r="Q35" s="171">
        <v>10</v>
      </c>
      <c r="R35" s="177"/>
      <c r="S35" s="177"/>
      <c r="T35" s="171">
        <v>0</v>
      </c>
      <c r="U35" s="177">
        <f t="shared" si="0"/>
        <v>265</v>
      </c>
      <c r="V35" s="174">
        <f t="shared" si="1"/>
        <v>80.303030303030297</v>
      </c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</row>
    <row r="36" spans="1:33" s="155" customFormat="1" ht="21.75" customHeight="1" x14ac:dyDescent="0.25">
      <c r="A36" s="194" t="s">
        <v>149</v>
      </c>
      <c r="B36" s="177">
        <f>'[1]Уровень исп. ГЗ'!Q31</f>
        <v>100</v>
      </c>
      <c r="C36" s="177">
        <v>10</v>
      </c>
      <c r="D36" s="177"/>
      <c r="E36" s="177">
        <f>'[1]Уровень исп. ГЗ'!U31</f>
        <v>50</v>
      </c>
      <c r="F36" s="177">
        <v>10</v>
      </c>
      <c r="G36" s="177"/>
      <c r="H36" s="177">
        <v>0</v>
      </c>
      <c r="I36" s="177"/>
      <c r="J36" s="172">
        <v>10</v>
      </c>
      <c r="K36" s="173"/>
      <c r="L36" s="171">
        <f>'[1]Уровень сред ЗП'!J34</f>
        <v>100</v>
      </c>
      <c r="M36" s="171">
        <v>30</v>
      </c>
      <c r="N36" s="177"/>
      <c r="O36" s="171">
        <v>10</v>
      </c>
      <c r="P36" s="177"/>
      <c r="Q36" s="171">
        <v>10</v>
      </c>
      <c r="R36" s="177"/>
      <c r="S36" s="177"/>
      <c r="T36" s="171">
        <v>0</v>
      </c>
      <c r="U36" s="177">
        <f t="shared" si="0"/>
        <v>330</v>
      </c>
      <c r="V36" s="199">
        <f t="shared" si="1"/>
        <v>100</v>
      </c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</row>
    <row r="37" spans="1:33" s="190" customFormat="1" ht="21.75" customHeight="1" x14ac:dyDescent="0.25">
      <c r="A37" s="196" t="s">
        <v>150</v>
      </c>
      <c r="B37" s="184">
        <f>'[1]Уровень исп. ГЗ'!Q32</f>
        <v>100</v>
      </c>
      <c r="C37" s="184">
        <v>10</v>
      </c>
      <c r="D37" s="184"/>
      <c r="E37" s="184">
        <f>'[1]Уровень исп. ГЗ'!U32</f>
        <v>0</v>
      </c>
      <c r="F37" s="184">
        <v>10</v>
      </c>
      <c r="G37" s="184"/>
      <c r="H37" s="184">
        <v>0</v>
      </c>
      <c r="I37" s="184"/>
      <c r="J37" s="185">
        <v>10</v>
      </c>
      <c r="K37" s="186"/>
      <c r="L37" s="187">
        <f>'[1]Уровень сред ЗП'!J35</f>
        <v>85</v>
      </c>
      <c r="M37" s="187"/>
      <c r="N37" s="184">
        <v>-30</v>
      </c>
      <c r="O37" s="187">
        <v>10</v>
      </c>
      <c r="P37" s="184"/>
      <c r="Q37" s="187">
        <v>10</v>
      </c>
      <c r="R37" s="184"/>
      <c r="S37" s="184"/>
      <c r="T37" s="187">
        <v>0</v>
      </c>
      <c r="U37" s="184">
        <f t="shared" si="0"/>
        <v>205</v>
      </c>
      <c r="V37" s="188">
        <f t="shared" si="1"/>
        <v>62.121212121212125</v>
      </c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</row>
    <row r="38" spans="1:33" s="190" customFormat="1" ht="21.75" customHeight="1" x14ac:dyDescent="0.25">
      <c r="A38" s="196" t="s">
        <v>43</v>
      </c>
      <c r="B38" s="184">
        <f>'[1]Уровень исп. ГЗ'!Q33</f>
        <v>100</v>
      </c>
      <c r="C38" s="184">
        <v>10</v>
      </c>
      <c r="D38" s="184"/>
      <c r="E38" s="184">
        <f>'[1]Уровень исп. ГЗ'!U33</f>
        <v>0</v>
      </c>
      <c r="F38" s="184">
        <v>10</v>
      </c>
      <c r="G38" s="184"/>
      <c r="H38" s="184">
        <v>0</v>
      </c>
      <c r="I38" s="184"/>
      <c r="J38" s="185">
        <v>10</v>
      </c>
      <c r="K38" s="186"/>
      <c r="L38" s="187">
        <f>'[1]Уровень сред ЗП'!J36</f>
        <v>100</v>
      </c>
      <c r="M38" s="187"/>
      <c r="N38" s="184">
        <v>-30</v>
      </c>
      <c r="O38" s="187">
        <v>10</v>
      </c>
      <c r="P38" s="184"/>
      <c r="Q38" s="187">
        <v>10</v>
      </c>
      <c r="R38" s="184"/>
      <c r="S38" s="184"/>
      <c r="T38" s="187">
        <v>0</v>
      </c>
      <c r="U38" s="184">
        <f t="shared" si="0"/>
        <v>220</v>
      </c>
      <c r="V38" s="188">
        <f>(330-(330-U38))/330*100</f>
        <v>66.666666666666657</v>
      </c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</row>
    <row r="39" spans="1:33" ht="21.75" customHeight="1" x14ac:dyDescent="0.25">
      <c r="A39" s="201" t="s">
        <v>151</v>
      </c>
      <c r="B39" s="177">
        <f>'[1]Уровень исп. ГЗ'!M64</f>
        <v>100</v>
      </c>
      <c r="C39" s="178">
        <v>10</v>
      </c>
      <c r="D39" s="177"/>
      <c r="E39" s="177">
        <f>'[1]Уровень исп. ГЗ'!Q64</f>
        <v>0</v>
      </c>
      <c r="F39" s="177">
        <v>10</v>
      </c>
      <c r="G39" s="177"/>
      <c r="H39" s="177">
        <v>0</v>
      </c>
      <c r="I39" s="177"/>
      <c r="J39" s="172">
        <v>10</v>
      </c>
      <c r="K39" s="173"/>
      <c r="L39" s="171">
        <f>'[1]Уровень сред ЗП'!F45</f>
        <v>100</v>
      </c>
      <c r="M39" s="171">
        <v>30</v>
      </c>
      <c r="N39" s="177"/>
      <c r="O39" s="171">
        <v>10</v>
      </c>
      <c r="P39" s="177"/>
      <c r="Q39" s="171">
        <v>10</v>
      </c>
      <c r="R39" s="177"/>
      <c r="S39" s="177"/>
      <c r="T39" s="171">
        <v>0</v>
      </c>
      <c r="U39" s="177">
        <f t="shared" ref="U39:U46" si="2">SUM(B39:T39)</f>
        <v>280</v>
      </c>
      <c r="V39" s="174">
        <f t="shared" si="1"/>
        <v>84.848484848484844</v>
      </c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</row>
    <row r="40" spans="1:33" ht="21.75" customHeight="1" x14ac:dyDescent="0.25">
      <c r="A40" s="191" t="s">
        <v>152</v>
      </c>
      <c r="B40" s="177">
        <f>'[1]Уровень исп. ГЗ'!M65</f>
        <v>85</v>
      </c>
      <c r="C40" s="178">
        <v>10</v>
      </c>
      <c r="D40" s="177"/>
      <c r="E40" s="177">
        <f>'[1]Уровень исп. ГЗ'!Q65</f>
        <v>0</v>
      </c>
      <c r="F40" s="177">
        <v>10</v>
      </c>
      <c r="G40" s="177"/>
      <c r="H40" s="177">
        <v>0</v>
      </c>
      <c r="I40" s="177"/>
      <c r="J40" s="172">
        <v>10</v>
      </c>
      <c r="K40" s="173"/>
      <c r="L40" s="171">
        <f>'[1]Уровень сред ЗП'!F46</f>
        <v>100</v>
      </c>
      <c r="M40" s="171">
        <v>30</v>
      </c>
      <c r="N40" s="177"/>
      <c r="O40" s="171">
        <v>10</v>
      </c>
      <c r="P40" s="177"/>
      <c r="Q40" s="171">
        <v>10</v>
      </c>
      <c r="R40" s="177"/>
      <c r="S40" s="177"/>
      <c r="T40" s="171">
        <v>0</v>
      </c>
      <c r="U40" s="177">
        <f t="shared" si="2"/>
        <v>265</v>
      </c>
      <c r="V40" s="174">
        <f t="shared" si="1"/>
        <v>80.303030303030297</v>
      </c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</row>
    <row r="41" spans="1:33" s="190" customFormat="1" ht="21.75" customHeight="1" x14ac:dyDescent="0.25">
      <c r="A41" s="193" t="s">
        <v>153</v>
      </c>
      <c r="B41" s="184">
        <f>'[1]Уровень исп. ГЗ'!M66</f>
        <v>85</v>
      </c>
      <c r="C41" s="184">
        <v>10</v>
      </c>
      <c r="D41" s="184"/>
      <c r="E41" s="184">
        <f>'[1]Уровень исп. ГЗ'!Q66</f>
        <v>0</v>
      </c>
      <c r="F41" s="184">
        <v>10</v>
      </c>
      <c r="G41" s="184"/>
      <c r="H41" s="184">
        <v>0</v>
      </c>
      <c r="I41" s="184"/>
      <c r="J41" s="185">
        <v>10</v>
      </c>
      <c r="K41" s="186"/>
      <c r="L41" s="187">
        <f>'[1]Уровень сред ЗП'!F47</f>
        <v>100</v>
      </c>
      <c r="M41" s="187"/>
      <c r="N41" s="184"/>
      <c r="O41" s="187">
        <v>10</v>
      </c>
      <c r="P41" s="184"/>
      <c r="Q41" s="187">
        <v>10</v>
      </c>
      <c r="R41" s="184"/>
      <c r="S41" s="184"/>
      <c r="T41" s="187">
        <v>0</v>
      </c>
      <c r="U41" s="184">
        <f t="shared" si="2"/>
        <v>235</v>
      </c>
      <c r="V41" s="188">
        <f t="shared" si="1"/>
        <v>71.212121212121218</v>
      </c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</row>
    <row r="42" spans="1:33" s="190" customFormat="1" ht="21.75" customHeight="1" x14ac:dyDescent="0.25">
      <c r="A42" s="193" t="s">
        <v>154</v>
      </c>
      <c r="B42" s="184">
        <f>'[1]Уровень исп. ГЗ'!M67</f>
        <v>100</v>
      </c>
      <c r="C42" s="184">
        <v>10</v>
      </c>
      <c r="D42" s="184"/>
      <c r="E42" s="184">
        <f>'[1]Уровень исп. ГЗ'!Q67</f>
        <v>0</v>
      </c>
      <c r="F42" s="184">
        <v>10</v>
      </c>
      <c r="G42" s="184"/>
      <c r="H42" s="184">
        <v>0</v>
      </c>
      <c r="I42" s="184"/>
      <c r="J42" s="185">
        <v>10</v>
      </c>
      <c r="K42" s="186"/>
      <c r="L42" s="187">
        <f>'[1]Уровень сред ЗП'!F48</f>
        <v>100</v>
      </c>
      <c r="M42" s="187">
        <v>30</v>
      </c>
      <c r="N42" s="184"/>
      <c r="O42" s="187">
        <v>10</v>
      </c>
      <c r="P42" s="184"/>
      <c r="Q42" s="187">
        <v>10</v>
      </c>
      <c r="R42" s="184"/>
      <c r="S42" s="184">
        <v>-20</v>
      </c>
      <c r="T42" s="187"/>
      <c r="U42" s="184">
        <f t="shared" si="2"/>
        <v>260</v>
      </c>
      <c r="V42" s="188">
        <f t="shared" si="1"/>
        <v>78.787878787878782</v>
      </c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</row>
    <row r="43" spans="1:33" s="190" customFormat="1" ht="21.75" customHeight="1" x14ac:dyDescent="0.25">
      <c r="A43" s="202" t="s">
        <v>81</v>
      </c>
      <c r="B43" s="203">
        <f>'[1]Уровень исп. ГЗ'!M81</f>
        <v>100</v>
      </c>
      <c r="C43" s="184">
        <v>10</v>
      </c>
      <c r="D43" s="184"/>
      <c r="E43" s="184">
        <f>'[1]Уровень исп. ГЗ'!Q81</f>
        <v>0</v>
      </c>
      <c r="F43" s="184">
        <v>10</v>
      </c>
      <c r="G43" s="184"/>
      <c r="H43" s="184">
        <v>0</v>
      </c>
      <c r="I43" s="184"/>
      <c r="J43" s="185">
        <v>10</v>
      </c>
      <c r="K43" s="186"/>
      <c r="L43" s="187">
        <f>'[1]Уровень сред ЗП'!F49</f>
        <v>0</v>
      </c>
      <c r="M43" s="187"/>
      <c r="N43" s="184"/>
      <c r="O43" s="187">
        <v>10</v>
      </c>
      <c r="P43" s="184"/>
      <c r="Q43" s="187"/>
      <c r="R43" s="184">
        <v>-10</v>
      </c>
      <c r="S43" s="184"/>
      <c r="T43" s="187">
        <v>0</v>
      </c>
      <c r="U43" s="184">
        <f t="shared" si="2"/>
        <v>130</v>
      </c>
      <c r="V43" s="188">
        <f t="shared" si="1"/>
        <v>39.393939393939391</v>
      </c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</row>
    <row r="44" spans="1:33" s="190" customFormat="1" ht="21.75" customHeight="1" x14ac:dyDescent="0.25">
      <c r="A44" s="204" t="s">
        <v>155</v>
      </c>
      <c r="B44" s="184">
        <f>'[1]Уровень исп. ГЗ'!M73</f>
        <v>100</v>
      </c>
      <c r="C44" s="184">
        <v>10</v>
      </c>
      <c r="D44" s="184"/>
      <c r="E44" s="184">
        <f>'[1]Уровень исп. ГЗ'!Q73</f>
        <v>0</v>
      </c>
      <c r="F44" s="184">
        <v>10</v>
      </c>
      <c r="G44" s="184"/>
      <c r="H44" s="184">
        <v>0</v>
      </c>
      <c r="I44" s="184"/>
      <c r="J44" s="185">
        <v>10</v>
      </c>
      <c r="K44" s="186"/>
      <c r="L44" s="187">
        <f>'[1]Уровень сред ЗП'!F51</f>
        <v>85</v>
      </c>
      <c r="M44" s="187"/>
      <c r="N44" s="184"/>
      <c r="O44" s="187">
        <v>10</v>
      </c>
      <c r="P44" s="184"/>
      <c r="Q44" s="187">
        <v>10</v>
      </c>
      <c r="R44" s="184"/>
      <c r="S44" s="184"/>
      <c r="T44" s="187">
        <v>0</v>
      </c>
      <c r="U44" s="184">
        <f t="shared" si="2"/>
        <v>235</v>
      </c>
      <c r="V44" s="188">
        <f t="shared" si="1"/>
        <v>71.212121212121218</v>
      </c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</row>
    <row r="45" spans="1:33" s="190" customFormat="1" ht="21.75" customHeight="1" x14ac:dyDescent="0.25">
      <c r="A45" s="204" t="s">
        <v>156</v>
      </c>
      <c r="B45" s="184">
        <f>'[1]Уровень исп. ГЗ'!M74</f>
        <v>100</v>
      </c>
      <c r="C45" s="184">
        <v>10</v>
      </c>
      <c r="D45" s="184"/>
      <c r="E45" s="184">
        <f>'[1]Уровень исп. ГЗ'!Q74</f>
        <v>0</v>
      </c>
      <c r="F45" s="184">
        <v>10</v>
      </c>
      <c r="G45" s="184"/>
      <c r="H45" s="184">
        <v>0</v>
      </c>
      <c r="I45" s="184"/>
      <c r="J45" s="185">
        <v>10</v>
      </c>
      <c r="K45" s="186"/>
      <c r="L45" s="187">
        <f>'[1]Уровень сред ЗП'!F52</f>
        <v>85</v>
      </c>
      <c r="M45" s="187"/>
      <c r="N45" s="184"/>
      <c r="O45" s="187">
        <v>10</v>
      </c>
      <c r="P45" s="184"/>
      <c r="Q45" s="187">
        <v>10</v>
      </c>
      <c r="R45" s="184"/>
      <c r="S45" s="184"/>
      <c r="T45" s="187">
        <v>0</v>
      </c>
      <c r="U45" s="184">
        <f t="shared" si="2"/>
        <v>235</v>
      </c>
      <c r="V45" s="188">
        <f t="shared" si="1"/>
        <v>71.212121212121218</v>
      </c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</row>
    <row r="46" spans="1:33" s="155" customFormat="1" ht="21.75" customHeight="1" x14ac:dyDescent="0.25">
      <c r="A46" s="205" t="s">
        <v>157</v>
      </c>
      <c r="B46" s="177">
        <f>'[1]Уровень исп. ГЗ'!M75</f>
        <v>100</v>
      </c>
      <c r="C46" s="177">
        <v>10</v>
      </c>
      <c r="D46" s="177"/>
      <c r="E46" s="177">
        <f>'[1]Уровень исп. ГЗ'!Q75</f>
        <v>50</v>
      </c>
      <c r="F46" s="177"/>
      <c r="G46" s="177">
        <v>-10</v>
      </c>
      <c r="H46" s="177">
        <v>0</v>
      </c>
      <c r="I46" s="177"/>
      <c r="J46" s="172">
        <v>10</v>
      </c>
      <c r="K46" s="173"/>
      <c r="L46" s="171">
        <f>'[1]Уровень сред ЗП'!F53</f>
        <v>100</v>
      </c>
      <c r="M46" s="171">
        <v>30</v>
      </c>
      <c r="N46" s="177"/>
      <c r="O46" s="171">
        <v>10</v>
      </c>
      <c r="P46" s="177"/>
      <c r="Q46" s="171">
        <v>10</v>
      </c>
      <c r="R46" s="177"/>
      <c r="S46" s="177"/>
      <c r="T46" s="171">
        <v>0</v>
      </c>
      <c r="U46" s="177">
        <f t="shared" si="2"/>
        <v>310</v>
      </c>
      <c r="V46" s="199">
        <f t="shared" si="1"/>
        <v>93.939393939393938</v>
      </c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</row>
    <row r="47" spans="1:33" ht="18.75" x14ac:dyDescent="0.25">
      <c r="A47" s="206"/>
      <c r="B47" s="207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7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</row>
    <row r="48" spans="1:33" ht="18.75" customHeight="1" x14ac:dyDescent="0.25">
      <c r="A48" s="210" t="s">
        <v>158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</row>
    <row r="49" spans="1:33" ht="18.75" x14ac:dyDescent="0.25">
      <c r="A49" s="211"/>
      <c r="B49" s="212"/>
      <c r="C49" s="212"/>
      <c r="D49" s="212"/>
      <c r="E49" s="212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2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</row>
    <row r="50" spans="1:33" ht="18.75" customHeight="1" x14ac:dyDescent="0.25">
      <c r="A50" s="210" t="s">
        <v>159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</row>
  </sheetData>
  <mergeCells count="21">
    <mergeCell ref="A48:V48"/>
    <mergeCell ref="A50:V50"/>
    <mergeCell ref="V3:V5"/>
    <mergeCell ref="C4:D4"/>
    <mergeCell ref="F4:G4"/>
    <mergeCell ref="H4:I4"/>
    <mergeCell ref="J4:K4"/>
    <mergeCell ref="M4:N4"/>
    <mergeCell ref="O4:P4"/>
    <mergeCell ref="Q4:R4"/>
    <mergeCell ref="S4:T4"/>
    <mergeCell ref="A1:T1"/>
    <mergeCell ref="A2:V2"/>
    <mergeCell ref="C3:D3"/>
    <mergeCell ref="F3:G3"/>
    <mergeCell ref="H3:I3"/>
    <mergeCell ref="J3:K3"/>
    <mergeCell ref="M3:N3"/>
    <mergeCell ref="O3:P3"/>
    <mergeCell ref="Q3:R3"/>
    <mergeCell ref="S3:T3"/>
  </mergeCells>
  <printOptions horizontalCentered="1"/>
  <pageMargins left="0" right="0" top="0.55118110236220474" bottom="0.55118110236220474" header="0.31496062992125984" footer="0.31496062992125984"/>
  <pageSetup paperSize="9" scale="52" orientation="landscape" horizontalDpi="180" verticalDpi="180" r:id="rId1"/>
  <colBreaks count="1" manualBreakCount="1">
    <brk id="22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Уровень исп. ГЗ</vt:lpstr>
      <vt:lpstr>Оценка эффективности рук.</vt:lpstr>
      <vt:lpstr>'Оценка эффективности рук.'!Заголовки_для_печати</vt:lpstr>
      <vt:lpstr>'Оценка эффективности рук.'!Область_печати</vt:lpstr>
      <vt:lpstr>'Уровень исп. ГЗ'!Область_печати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2021-08-02T14:35:52Z</dcterms:created>
  <dcterms:modified xsi:type="dcterms:W3CDTF">2021-08-02T14:36:16Z</dcterms:modified>
</cp:coreProperties>
</file>