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usya\Desktop\на сайт\"/>
    </mc:Choice>
  </mc:AlternateContent>
  <bookViews>
    <workbookView xWindow="0" yWindow="0" windowWidth="28800" windowHeight="12000"/>
  </bookViews>
  <sheets>
    <sheet name="Уровень исп. ГЗ" sheetId="1" r:id="rId1"/>
    <sheet name="Оценка эффективности рук." sheetId="2" r:id="rId2"/>
  </sheets>
  <externalReferences>
    <externalReference r:id="rId3"/>
  </externalReferences>
  <definedNames>
    <definedName name="_xlnm.Print_Area" localSheetId="1">'Оценка эффективности рук.'!$A$1:$O$53</definedName>
    <definedName name="_xlnm.Print_Area" localSheetId="0">'Уровень исп. ГЗ'!$A$1:$X$78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2" l="1"/>
  <c r="B45" i="2"/>
  <c r="N45" i="2" s="1"/>
  <c r="O45" i="2" s="1"/>
  <c r="I44" i="2"/>
  <c r="B44" i="2"/>
  <c r="N44" i="2" s="1"/>
  <c r="O44" i="2" s="1"/>
  <c r="I43" i="2"/>
  <c r="B43" i="2"/>
  <c r="N43" i="2" s="1"/>
  <c r="O43" i="2" s="1"/>
  <c r="I42" i="2"/>
  <c r="B42" i="2"/>
  <c r="N42" i="2" s="1"/>
  <c r="O42" i="2" s="1"/>
  <c r="I41" i="2"/>
  <c r="B41" i="2"/>
  <c r="N41" i="2" s="1"/>
  <c r="O41" i="2" s="1"/>
  <c r="I40" i="2"/>
  <c r="B40" i="2"/>
  <c r="N40" i="2" s="1"/>
  <c r="O40" i="2" s="1"/>
  <c r="I39" i="2"/>
  <c r="B39" i="2"/>
  <c r="N39" i="2" s="1"/>
  <c r="O39" i="2" s="1"/>
  <c r="I38" i="2"/>
  <c r="B38" i="2"/>
  <c r="N38" i="2" s="1"/>
  <c r="O38" i="2" s="1"/>
  <c r="I37" i="2"/>
  <c r="B37" i="2"/>
  <c r="N37" i="2" s="1"/>
  <c r="O37" i="2" s="1"/>
  <c r="I36" i="2"/>
  <c r="B36" i="2"/>
  <c r="N36" i="2" s="1"/>
  <c r="O36" i="2" s="1"/>
  <c r="I35" i="2"/>
  <c r="B35" i="2"/>
  <c r="N35" i="2" s="1"/>
  <c r="O35" i="2" s="1"/>
  <c r="I34" i="2"/>
  <c r="B34" i="2"/>
  <c r="N34" i="2" s="1"/>
  <c r="O34" i="2" s="1"/>
  <c r="I33" i="2"/>
  <c r="B33" i="2"/>
  <c r="N33" i="2" s="1"/>
  <c r="O33" i="2" s="1"/>
  <c r="I32" i="2"/>
  <c r="B32" i="2"/>
  <c r="N32" i="2" s="1"/>
  <c r="O32" i="2" s="1"/>
  <c r="I31" i="2"/>
  <c r="B31" i="2"/>
  <c r="N31" i="2" s="1"/>
  <c r="O31" i="2" s="1"/>
  <c r="I30" i="2"/>
  <c r="B30" i="2"/>
  <c r="N30" i="2" s="1"/>
  <c r="O30" i="2" s="1"/>
  <c r="I29" i="2"/>
  <c r="B29" i="2"/>
  <c r="N29" i="2" s="1"/>
  <c r="O29" i="2" s="1"/>
  <c r="I28" i="2"/>
  <c r="B28" i="2"/>
  <c r="N28" i="2" s="1"/>
  <c r="O28" i="2" s="1"/>
  <c r="I27" i="2"/>
  <c r="B27" i="2"/>
  <c r="N27" i="2" s="1"/>
  <c r="O27" i="2" s="1"/>
  <c r="I26" i="2"/>
  <c r="B26" i="2"/>
  <c r="N26" i="2" s="1"/>
  <c r="O26" i="2" s="1"/>
  <c r="I25" i="2"/>
  <c r="B25" i="2"/>
  <c r="N25" i="2" s="1"/>
  <c r="O25" i="2" s="1"/>
  <c r="I24" i="2"/>
  <c r="B24" i="2"/>
  <c r="N24" i="2" s="1"/>
  <c r="O24" i="2" s="1"/>
  <c r="I23" i="2"/>
  <c r="B23" i="2"/>
  <c r="N23" i="2" s="1"/>
  <c r="O23" i="2" s="1"/>
  <c r="I22" i="2"/>
  <c r="B22" i="2"/>
  <c r="N22" i="2" s="1"/>
  <c r="O22" i="2" s="1"/>
  <c r="I21" i="2"/>
  <c r="B21" i="2"/>
  <c r="N21" i="2" s="1"/>
  <c r="O21" i="2" s="1"/>
  <c r="I20" i="2"/>
  <c r="B20" i="2"/>
  <c r="N20" i="2" s="1"/>
  <c r="O20" i="2" s="1"/>
  <c r="I19" i="2"/>
  <c r="B19" i="2"/>
  <c r="N19" i="2" s="1"/>
  <c r="O19" i="2" s="1"/>
  <c r="I18" i="2"/>
  <c r="B18" i="2"/>
  <c r="N18" i="2" s="1"/>
  <c r="O18" i="2" s="1"/>
  <c r="I17" i="2"/>
  <c r="B17" i="2"/>
  <c r="N17" i="2" s="1"/>
  <c r="O17" i="2" s="1"/>
  <c r="I16" i="2"/>
  <c r="B16" i="2"/>
  <c r="N16" i="2" s="1"/>
  <c r="O16" i="2" s="1"/>
  <c r="I15" i="2"/>
  <c r="B15" i="2"/>
  <c r="N15" i="2" s="1"/>
  <c r="O15" i="2" s="1"/>
  <c r="I14" i="2"/>
  <c r="B14" i="2"/>
  <c r="N14" i="2" s="1"/>
  <c r="O14" i="2" s="1"/>
  <c r="I13" i="2"/>
  <c r="B13" i="2"/>
  <c r="N13" i="2" s="1"/>
  <c r="O13" i="2" s="1"/>
  <c r="N12" i="2"/>
  <c r="O12" i="2" s="1"/>
  <c r="B12" i="2"/>
  <c r="I11" i="2"/>
  <c r="N11" i="2" s="1"/>
  <c r="O11" i="2" s="1"/>
  <c r="B11" i="2"/>
  <c r="I10" i="2"/>
  <c r="N10" i="2" s="1"/>
  <c r="O10" i="2" s="1"/>
  <c r="B10" i="2"/>
  <c r="I9" i="2"/>
  <c r="N9" i="2" s="1"/>
  <c r="O9" i="2" s="1"/>
  <c r="B9" i="2"/>
  <c r="I8" i="2"/>
  <c r="N8" i="2" s="1"/>
  <c r="O8" i="2" s="1"/>
  <c r="B8" i="2"/>
  <c r="I7" i="2"/>
  <c r="N7" i="2" s="1"/>
  <c r="O7" i="2" s="1"/>
  <c r="B7" i="2"/>
  <c r="I6" i="2"/>
  <c r="N6" i="2" s="1"/>
  <c r="O6" i="2" s="1"/>
  <c r="B6" i="2"/>
  <c r="D86" i="1"/>
  <c r="O78" i="1"/>
  <c r="L78" i="1"/>
  <c r="I78" i="1"/>
  <c r="E78" i="1"/>
  <c r="P78" i="1" s="1"/>
  <c r="L73" i="1"/>
  <c r="H73" i="1"/>
  <c r="E73" i="1"/>
  <c r="I73" i="1" s="1"/>
  <c r="O72" i="1"/>
  <c r="E72" i="1"/>
  <c r="O71" i="1"/>
  <c r="H71" i="1"/>
  <c r="I71" i="1" s="1"/>
  <c r="E71" i="1"/>
  <c r="O65" i="1"/>
  <c r="I65" i="1"/>
  <c r="P65" i="1" s="1"/>
  <c r="E65" i="1"/>
  <c r="O64" i="1"/>
  <c r="I64" i="1"/>
  <c r="H64" i="1"/>
  <c r="E64" i="1"/>
  <c r="P64" i="1" s="1"/>
  <c r="L63" i="1"/>
  <c r="I63" i="1"/>
  <c r="P63" i="1" s="1"/>
  <c r="O62" i="1"/>
  <c r="I62" i="1"/>
  <c r="P62" i="1" s="1"/>
  <c r="D57" i="1"/>
  <c r="E57" i="1" s="1"/>
  <c r="L56" i="1"/>
  <c r="J56" i="1"/>
  <c r="G56" i="1"/>
  <c r="E56" i="1"/>
  <c r="P56" i="1" s="1"/>
  <c r="H55" i="1"/>
  <c r="L55" i="1" s="1"/>
  <c r="P55" i="1" s="1"/>
  <c r="D55" i="1"/>
  <c r="J50" i="1"/>
  <c r="W78" i="1" s="1"/>
  <c r="K49" i="1"/>
  <c r="G49" i="1"/>
  <c r="H49" i="1" s="1"/>
  <c r="L49" i="1" s="1"/>
  <c r="D49" i="1"/>
  <c r="L48" i="1"/>
  <c r="K48" i="1"/>
  <c r="H48" i="1"/>
  <c r="G48" i="1"/>
  <c r="D48" i="1"/>
  <c r="K47" i="1"/>
  <c r="G47" i="1"/>
  <c r="H47" i="1" s="1"/>
  <c r="L47" i="1" s="1"/>
  <c r="D47" i="1"/>
  <c r="L46" i="1"/>
  <c r="K46" i="1"/>
  <c r="G46" i="1"/>
  <c r="D46" i="1"/>
  <c r="L45" i="1"/>
  <c r="G45" i="1"/>
  <c r="D45" i="1"/>
  <c r="R39" i="1"/>
  <c r="N39" i="1"/>
  <c r="O39" i="1" s="1"/>
  <c r="S39" i="1" s="1"/>
  <c r="K39" i="1"/>
  <c r="E39" i="1"/>
  <c r="R33" i="1"/>
  <c r="T32" i="1"/>
  <c r="P32" i="1"/>
  <c r="I32" i="1"/>
  <c r="P31" i="1"/>
  <c r="I31" i="1"/>
  <c r="T31" i="1" s="1"/>
  <c r="S30" i="1"/>
  <c r="P30" i="1"/>
  <c r="L30" i="1"/>
  <c r="I30" i="1"/>
  <c r="T30" i="1" s="1"/>
  <c r="E30" i="1"/>
  <c r="T29" i="1"/>
  <c r="P29" i="1"/>
  <c r="I29" i="1"/>
  <c r="E29" i="1"/>
  <c r="T28" i="1"/>
  <c r="P28" i="1"/>
  <c r="I28" i="1"/>
  <c r="S27" i="1"/>
  <c r="P27" i="1"/>
  <c r="I27" i="1"/>
  <c r="T27" i="1" s="1"/>
  <c r="P26" i="1"/>
  <c r="O26" i="1"/>
  <c r="I26" i="1"/>
  <c r="T26" i="1" s="1"/>
  <c r="P25" i="1"/>
  <c r="I25" i="1"/>
  <c r="T25" i="1" s="1"/>
  <c r="S24" i="1"/>
  <c r="P24" i="1"/>
  <c r="T24" i="1" s="1"/>
  <c r="I24" i="1"/>
  <c r="P23" i="1"/>
  <c r="I23" i="1"/>
  <c r="T23" i="1" s="1"/>
  <c r="S22" i="1"/>
  <c r="P22" i="1"/>
  <c r="I22" i="1"/>
  <c r="T22" i="1" s="1"/>
  <c r="E22" i="1"/>
  <c r="R18" i="1"/>
  <c r="P17" i="1"/>
  <c r="I17" i="1"/>
  <c r="T17" i="1" s="1"/>
  <c r="L16" i="1"/>
  <c r="P16" i="1" s="1"/>
  <c r="E16" i="1"/>
  <c r="I16" i="1" s="1"/>
  <c r="P15" i="1"/>
  <c r="L15" i="1"/>
  <c r="I15" i="1"/>
  <c r="T15" i="1" s="1"/>
  <c r="S14" i="1"/>
  <c r="O14" i="1"/>
  <c r="P14" i="1" s="1"/>
  <c r="L14" i="1"/>
  <c r="I14" i="1"/>
  <c r="T14" i="1" s="1"/>
  <c r="E14" i="1"/>
  <c r="S13" i="1"/>
  <c r="P13" i="1"/>
  <c r="T13" i="1" s="1"/>
  <c r="I13" i="1"/>
  <c r="O12" i="1"/>
  <c r="P12" i="1" s="1"/>
  <c r="T12" i="1" s="1"/>
  <c r="I12" i="1"/>
  <c r="P11" i="1"/>
  <c r="I11" i="1"/>
  <c r="T11" i="1" s="1"/>
  <c r="S10" i="1"/>
  <c r="O10" i="1"/>
  <c r="K10" i="1"/>
  <c r="L10" i="1" s="1"/>
  <c r="P10" i="1" s="1"/>
  <c r="E10" i="1"/>
  <c r="I10" i="1" s="1"/>
  <c r="D10" i="1"/>
  <c r="P9" i="1"/>
  <c r="I9" i="1"/>
  <c r="T9" i="1" s="1"/>
  <c r="P8" i="1"/>
  <c r="T8" i="1" s="1"/>
  <c r="I8" i="1"/>
  <c r="O7" i="1"/>
  <c r="P7" i="1" s="1"/>
  <c r="T7" i="1" s="1"/>
  <c r="I7" i="1"/>
  <c r="L6" i="1"/>
  <c r="P6" i="1" s="1"/>
  <c r="T6" i="1" s="1"/>
  <c r="I6" i="1"/>
  <c r="T16" i="1" l="1"/>
  <c r="T10" i="1"/>
  <c r="P57" i="1"/>
  <c r="L57" i="1"/>
  <c r="P71" i="1"/>
  <c r="P73" i="1"/>
  <c r="I72" i="1"/>
  <c r="P72" i="1" s="1"/>
</calcChain>
</file>

<file path=xl/sharedStrings.xml><?xml version="1.0" encoding="utf-8"?>
<sst xmlns="http://schemas.openxmlformats.org/spreadsheetml/2006/main" count="318" uniqueCount="148">
  <si>
    <t>Уровень исполнения Государственного задания за 1 квартал 2018 года</t>
  </si>
  <si>
    <t>№</t>
  </si>
  <si>
    <t>Наименование учреждения</t>
  </si>
  <si>
    <t>Показатели качества</t>
  </si>
  <si>
    <t>N усл</t>
  </si>
  <si>
    <t>Показатели объема</t>
  </si>
  <si>
    <t>Показатели объема работы</t>
  </si>
  <si>
    <t>N кач</t>
  </si>
  <si>
    <t>Доходы (тыс.руб.)</t>
  </si>
  <si>
    <t>N доход</t>
  </si>
  <si>
    <t xml:space="preserve">N задание
Уровень исполнения ГЗ (%) </t>
  </si>
  <si>
    <t>Число баллов</t>
  </si>
  <si>
    <t>Количество публичных показов спектаклей (единиц)</t>
  </si>
  <si>
    <t>Количество публичных показов спектаклей, на гастролях (единиц)</t>
  </si>
  <si>
    <t>Число обслуженных (зрителей)</t>
  </si>
  <si>
    <t>Количество новых постановок (единиц)</t>
  </si>
  <si>
    <t>план</t>
  </si>
  <si>
    <t>факт</t>
  </si>
  <si>
    <t>Русский театр</t>
  </si>
  <si>
    <t>Аварский театр</t>
  </si>
  <si>
    <t>Кумыкский театр</t>
  </si>
  <si>
    <t>Даргинский театр</t>
  </si>
  <si>
    <t>Лезгинский театр</t>
  </si>
  <si>
    <t>Лакский театр</t>
  </si>
  <si>
    <t>Театр кукол</t>
  </si>
  <si>
    <t>Театр оперы и бал.</t>
  </si>
  <si>
    <t>Азербайджанский т.</t>
  </si>
  <si>
    <t>Ногайский театр</t>
  </si>
  <si>
    <t>Табасаранский театр</t>
  </si>
  <si>
    <t>Театр поэзии</t>
  </si>
  <si>
    <t xml:space="preserve"> Количество новых концертов (единиц)</t>
  </si>
  <si>
    <t>Даггосфилармония</t>
  </si>
  <si>
    <t>Анс. Дагестан</t>
  </si>
  <si>
    <t>Молодость Дагест.</t>
  </si>
  <si>
    <t>Ногайский оркестр</t>
  </si>
  <si>
    <t>Терский каз. ансамб.</t>
  </si>
  <si>
    <t>Оркестр нар. инстр</t>
  </si>
  <si>
    <t>Анс. Айланай</t>
  </si>
  <si>
    <t>Дагестан концерт</t>
  </si>
  <si>
    <t>Анс. Лезгинка</t>
  </si>
  <si>
    <t>Анс. Каспий</t>
  </si>
  <si>
    <t>Чародинский хор</t>
  </si>
  <si>
    <t>N задание</t>
  </si>
  <si>
    <t>Количество подготовленных новых мероприятий (единиц)</t>
  </si>
  <si>
    <t>Организация деятельности клубных формирований самодеятельного народного творчества (единиц)</t>
  </si>
  <si>
    <t>Количество участников мероприятий (человек)</t>
  </si>
  <si>
    <t>Количество проведенных мероприятий 
(единиц)</t>
  </si>
  <si>
    <t>ГБУК РД «Республиканский дом народного творчества»</t>
  </si>
  <si>
    <t>музеи</t>
  </si>
  <si>
    <t xml:space="preserve"> Количество экспозиций и выставок
(единиц)</t>
  </si>
  <si>
    <t>Количество посетителей музейных экспозиций 
(чел.)</t>
  </si>
  <si>
    <t>ГБУ РД «Национальный музей РД им. А. Тахо-Годи»</t>
  </si>
  <si>
    <t>ГБУ РД «Дагестанский музей изобразительных искусств им. П.С. Гамзатовой»</t>
  </si>
  <si>
    <t>ГБУ РД «Дербентский государственный историко-архитектурный и художественный музей-заповедник»</t>
  </si>
  <si>
    <t>ГБУ РД «Музей-заповедник – этнографический комплекс «Дагестанский аул»</t>
  </si>
  <si>
    <t>ГБУ РД «Музей истории мировых культур и религий»</t>
  </si>
  <si>
    <t>библиотеки</t>
  </si>
  <si>
    <t>Предоставление библиографической информации из государственных библиотечных фондов и информации из государственных библиотечных фондов в части, не касающейся авторских прав(единиц)</t>
  </si>
  <si>
    <t>количество пользователей, удовлетворенных качеством услуг библиотеки   (чел.)</t>
  </si>
  <si>
    <t>Количество посещений
 (чел.)</t>
  </si>
  <si>
    <t>ГБУ РД «Национальная библиотека Республики Дагестан им. Р. Гамзатова»</t>
  </si>
  <si>
    <t>ГБУ РД «Республиканская детская библиотека им. Н. Юсупова»</t>
  </si>
  <si>
    <t>ГБУ РД «Республиканская специальная библиотека для слепых»</t>
  </si>
  <si>
    <t>Объем работы</t>
  </si>
  <si>
    <t>Количество обучающихся</t>
  </si>
  <si>
    <t>Количество обучающихся успешно сдавших промежуточную аттестацию</t>
  </si>
  <si>
    <t>Количество проведенных  мероприятий (штука)</t>
  </si>
  <si>
    <t>ГБПОУ РД «Дагестанский  колледж культуры и искусств им. Б. Мурадовой»</t>
  </si>
  <si>
    <t>ГБПОУ РД «Дагестанское художественное училище им. М.А. Джемала»</t>
  </si>
  <si>
    <t>ГБПОУ РД «Махачкалинское музыкальное училище им Г.Гасанова"</t>
  </si>
  <si>
    <t>ГБПОУ РД «Дербентское музыкальное училище»</t>
  </si>
  <si>
    <t>Количество человеко-часов</t>
  </si>
  <si>
    <t>Количество проведенных мероприятий (един.)</t>
  </si>
  <si>
    <t>ГБУДО РД «Республиканская школа циркового искусства»</t>
  </si>
  <si>
    <t>ГБУДО РД  «Республиканская школа искусств им. Барият Мурадовой»</t>
  </si>
  <si>
    <t>ГБУДО РД «Республиканская школа искусств М. Кажлаева для особо одаренных детей»</t>
  </si>
  <si>
    <t>Количество проведенных мероприятий (штук)</t>
  </si>
  <si>
    <t>РУМЦ</t>
  </si>
  <si>
    <t>Оценка эффективности работы руководителей подведомственных организаций за 1 квартал в 2018 г. в соответствии приказами Министерства культуры РД Приказ № 483 от 23 июня 2014 года  "Об утверждении показателей эффективности работы руководителей и учреждений" и Приказ № 1149 29 декабря 2014 года  "О премировании руководителей государственных учреждений, подведомственных Министерству культуры Республики Дагестан"</t>
  </si>
  <si>
    <t>Наименование показателя</t>
  </si>
  <si>
    <t xml:space="preserve">1.1 Достижение контрольного показателя выполнения государственного задания </t>
  </si>
  <si>
    <t>2.1 Соблюдение сроков выплаты заработной платы работникам учреждения</t>
  </si>
  <si>
    <t>2.1 Отсутствие просроченной задолженности по уплате налогов, сборов и иных обязательных платежей в бюджеты всех уровней и внебюджетные фонды</t>
  </si>
  <si>
    <t xml:space="preserve">2.3 Отсутствие финансовых и налоговых нарушений, выявленных в ходе проведения проверок уполномоченными органами </t>
  </si>
  <si>
    <t xml:space="preserve">3.1 обеспечение установленного роста средней заработной платы работников учреждения, повышение заработной платы которым предусмотрено Указом Президента РФ от 07.05.2012 № 597 </t>
  </si>
  <si>
    <t>4.1 Своевременное и качественное исполнение поручений Министерства культуры РД (приказов распоряжений указаний протоколов совещаний), соблюдение сроков и порядка предоставления статистической и бухгалтерской отчетности</t>
  </si>
  <si>
    <t>4.2 Отсутствие предписаний, представлений контрольно надзорных органов</t>
  </si>
  <si>
    <t>Итого баллов</t>
  </si>
  <si>
    <t>Оценка эффективности деятельности руководителя (%)</t>
  </si>
  <si>
    <t>Форма отчетности</t>
  </si>
  <si>
    <t>Отчет учреждения о выполнении госзадания</t>
  </si>
  <si>
    <t>информационная справка учреждения о сроках выплаты работникам учреждения зарплаты</t>
  </si>
  <si>
    <t xml:space="preserve">справки терр. Налогового органа о состоянии расчетов по налогам сборам пеням на 1 число квартала </t>
  </si>
  <si>
    <t>акт о результатах проведения проверок</t>
  </si>
  <si>
    <t>Отчет ЗП( обеспечение роста з/пл)</t>
  </si>
  <si>
    <t>служебная записка отделов министерства культуры РД</t>
  </si>
  <si>
    <t>акт проверки, предписания контрольно надзорных органов</t>
  </si>
  <si>
    <t>Формула расчета уровня достижения планового показателя</t>
  </si>
  <si>
    <t xml:space="preserve">100%&lt;P* 
100%&gt;P*&gt;85%
P*&lt;85% </t>
  </si>
  <si>
    <t>соблюдение сроков</t>
  </si>
  <si>
    <t>нарушение сроков</t>
  </si>
  <si>
    <t>отсуствие задолженности</t>
  </si>
  <si>
    <t>наличие задолженности</t>
  </si>
  <si>
    <t>отстуствие нарушений</t>
  </si>
  <si>
    <t>наличие нарушений</t>
  </si>
  <si>
    <t xml:space="preserve">своевременное </t>
  </si>
  <si>
    <t>несвоевременное</t>
  </si>
  <si>
    <t xml:space="preserve">наличие </t>
  </si>
  <si>
    <t>отсутствие</t>
  </si>
  <si>
    <t>Количество баллов</t>
  </si>
  <si>
    <t>100
85
0</t>
  </si>
  <si>
    <t>100
85
-50</t>
  </si>
  <si>
    <t>РДНТ</t>
  </si>
  <si>
    <t>ДГОМ</t>
  </si>
  <si>
    <t>ИЗО</t>
  </si>
  <si>
    <t>Заповедник</t>
  </si>
  <si>
    <t>АУЛ</t>
  </si>
  <si>
    <t>Музей мир.религий</t>
  </si>
  <si>
    <t>РБ</t>
  </si>
  <si>
    <t>Детская</t>
  </si>
  <si>
    <t>Слепых</t>
  </si>
  <si>
    <t>Русский драмтеатр</t>
  </si>
  <si>
    <t xml:space="preserve">Аварский муз драм. </t>
  </si>
  <si>
    <t xml:space="preserve">Кумыкский муз драм.  </t>
  </si>
  <si>
    <t xml:space="preserve">Даргинский муз драм. </t>
  </si>
  <si>
    <t xml:space="preserve">Лезгинский муз драм. </t>
  </si>
  <si>
    <t>Театр оперы и балета</t>
  </si>
  <si>
    <t>Ансамбль «Дагестан»</t>
  </si>
  <si>
    <t>Ансамбль "Мол.Даг"</t>
  </si>
  <si>
    <t>Терский казачий анс.</t>
  </si>
  <si>
    <t>Оркестр народных инс.</t>
  </si>
  <si>
    <t>Айланай</t>
  </si>
  <si>
    <t>Дагконцерт</t>
  </si>
  <si>
    <t>«Лезгинка»</t>
  </si>
  <si>
    <t>Каспий</t>
  </si>
  <si>
    <t>ДККИ</t>
  </si>
  <si>
    <t>ДХУ</t>
  </si>
  <si>
    <t>ММУ</t>
  </si>
  <si>
    <t>ДМУ</t>
  </si>
  <si>
    <t>Цирковая</t>
  </si>
  <si>
    <t>Школа искусств</t>
  </si>
  <si>
    <t>Кажлаев</t>
  </si>
  <si>
    <t>Врио министра                                                                                                                                                                                                                                              З.Бутаева</t>
  </si>
  <si>
    <t>Начальник планово-экономического отдела                                                                                                                                                                                       Д.Нурахмедова</t>
  </si>
  <si>
    <t>Даг.концерт и Лакский не обновили бас.гов.ру</t>
  </si>
  <si>
    <t>многолетняя задолженность
 аул кредиторская задолженность по з/п - 300 тыс.</t>
  </si>
  <si>
    <t>филармония дебиторская задолженность  оборудование - 12 млн</t>
  </si>
  <si>
    <t xml:space="preserve">1с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</si>
</sst>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164" formatCode="0.0"/>
    <numFmt numFmtId="165" formatCode="#,##0.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4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4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6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4" fontId="6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4" fontId="6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44" fontId="6" fillId="0" borderId="4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3" fontId="8" fillId="2" borderId="5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0" fontId="9" fillId="2" borderId="1" xfId="0" applyFont="1" applyFill="1" applyBorder="1" applyAlignment="1">
      <alignment horizontal="right" vertical="top" wrapText="1"/>
    </xf>
    <xf numFmtId="3" fontId="9" fillId="2" borderId="1" xfId="0" applyNumberFormat="1" applyFont="1" applyFill="1" applyBorder="1" applyAlignment="1">
      <alignment horizontal="right" vertical="top" wrapText="1"/>
    </xf>
    <xf numFmtId="0" fontId="4" fillId="2" borderId="1" xfId="0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0" fontId="2" fillId="3" borderId="0" xfId="0" applyFont="1" applyFill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4" fontId="6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4" fontId="6" fillId="0" borderId="5" xfId="0" applyNumberFormat="1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1" fontId="2" fillId="0" borderId="7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center"/>
    </xf>
    <xf numFmtId="164" fontId="2" fillId="0" borderId="0" xfId="0" applyNumberFormat="1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0" fillId="2" borderId="7" xfId="0" applyFill="1" applyBorder="1" applyAlignment="1"/>
    <xf numFmtId="0" fontId="0" fillId="2" borderId="5" xfId="0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" fontId="6" fillId="2" borderId="8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6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4" fontId="6" fillId="0" borderId="6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1" fillId="2" borderId="1" xfId="0" applyFont="1" applyFill="1" applyBorder="1" applyAlignment="1">
      <alignment vertical="top" wrapText="1"/>
    </xf>
    <xf numFmtId="3" fontId="2" fillId="0" borderId="0" xfId="0" applyNumberFormat="1" applyFont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0" fillId="0" borderId="7" xfId="0" applyBorder="1"/>
    <xf numFmtId="0" fontId="0" fillId="0" borderId="5" xfId="0" applyBorder="1"/>
    <xf numFmtId="0" fontId="12" fillId="0" borderId="6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4" fontId="6" fillId="0" borderId="6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right" vertical="top" wrapText="1"/>
    </xf>
    <xf numFmtId="4" fontId="14" fillId="2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vertical="top" wrapText="1"/>
    </xf>
    <xf numFmtId="165" fontId="14" fillId="0" borderId="1" xfId="0" applyNumberFormat="1" applyFont="1" applyFill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right" vertical="top" wrapText="1"/>
    </xf>
    <xf numFmtId="165" fontId="14" fillId="0" borderId="1" xfId="0" applyNumberFormat="1" applyFont="1" applyBorder="1" applyAlignment="1">
      <alignment horizontal="center" vertical="top" wrapText="1"/>
    </xf>
    <xf numFmtId="4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4" fontId="14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165" fontId="9" fillId="0" borderId="1" xfId="0" applyNumberFormat="1" applyFont="1" applyBorder="1" applyAlignment="1">
      <alignment horizontal="right" vertical="top" wrapText="1"/>
    </xf>
    <xf numFmtId="0" fontId="9" fillId="0" borderId="1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164" fontId="9" fillId="0" borderId="0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horizontal="right" vertical="top" wrapText="1"/>
    </xf>
    <xf numFmtId="165" fontId="16" fillId="0" borderId="0" xfId="0" applyNumberFormat="1" applyFont="1" applyFill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vertical="top" wrapText="1"/>
    </xf>
    <xf numFmtId="165" fontId="14" fillId="2" borderId="1" xfId="0" applyNumberFormat="1" applyFont="1" applyFill="1" applyBorder="1" applyAlignment="1">
      <alignment vertical="top" wrapText="1"/>
    </xf>
    <xf numFmtId="4" fontId="14" fillId="2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165" fontId="9" fillId="2" borderId="1" xfId="0" applyNumberFormat="1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14" fillId="0" borderId="1" xfId="0" applyNumberFormat="1" applyFont="1" applyBorder="1" applyAlignment="1">
      <alignment vertical="top" wrapText="1"/>
    </xf>
    <xf numFmtId="165" fontId="9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 wrapText="1"/>
    </xf>
    <xf numFmtId="4" fontId="16" fillId="0" borderId="0" xfId="0" applyNumberFormat="1" applyFont="1" applyFill="1" applyBorder="1" applyAlignment="1">
      <alignment horizontal="right" vertical="top" wrapText="1"/>
    </xf>
    <xf numFmtId="4" fontId="7" fillId="0" borderId="0" xfId="0" applyNumberFormat="1" applyFont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0" fontId="17" fillId="0" borderId="0" xfId="0" applyFont="1" applyAlignment="1">
      <alignment vertical="top" wrapText="1"/>
    </xf>
    <xf numFmtId="0" fontId="18" fillId="0" borderId="9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top" wrapText="1"/>
    </xf>
    <xf numFmtId="16" fontId="20" fillId="2" borderId="1" xfId="0" applyNumberFormat="1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>
      <alignment vertical="top" wrapText="1"/>
    </xf>
    <xf numFmtId="0" fontId="20" fillId="2" borderId="2" xfId="0" applyFont="1" applyFill="1" applyBorder="1" applyAlignment="1">
      <alignment horizontal="center" vertical="top" wrapText="1"/>
    </xf>
    <xf numFmtId="0" fontId="20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0" fontId="20" fillId="2" borderId="4" xfId="0" applyFont="1" applyFill="1" applyBorder="1" applyAlignment="1">
      <alignment vertical="top" wrapText="1"/>
    </xf>
    <xf numFmtId="0" fontId="20" fillId="2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 shrinkToFit="1"/>
    </xf>
    <xf numFmtId="0" fontId="8" fillId="2" borderId="10" xfId="0" applyFont="1" applyFill="1" applyBorder="1" applyAlignment="1">
      <alignment vertical="top" wrapText="1"/>
    </xf>
    <xf numFmtId="0" fontId="20" fillId="2" borderId="11" xfId="0" applyFont="1" applyFill="1" applyBorder="1" applyAlignment="1">
      <alignment horizontal="center" vertical="top" wrapText="1"/>
    </xf>
    <xf numFmtId="0" fontId="22" fillId="2" borderId="12" xfId="0" applyFont="1" applyFill="1" applyBorder="1" applyAlignment="1">
      <alignment vertical="top" wrapText="1"/>
    </xf>
    <xf numFmtId="0" fontId="22" fillId="2" borderId="13" xfId="0" applyFont="1" applyFill="1" applyBorder="1" applyAlignment="1">
      <alignment vertical="top" wrapText="1"/>
    </xf>
    <xf numFmtId="0" fontId="22" fillId="2" borderId="14" xfId="0" applyFont="1" applyFill="1" applyBorder="1" applyAlignment="1">
      <alignment vertical="top" wrapText="1"/>
    </xf>
    <xf numFmtId="0" fontId="22" fillId="2" borderId="15" xfId="0" applyFont="1" applyFill="1" applyBorder="1" applyAlignment="1">
      <alignment vertical="top" wrapText="1"/>
    </xf>
    <xf numFmtId="0" fontId="22" fillId="2" borderId="16" xfId="0" applyFont="1" applyFill="1" applyBorder="1" applyAlignment="1">
      <alignment vertical="top" wrapText="1"/>
    </xf>
    <xf numFmtId="0" fontId="22" fillId="2" borderId="17" xfId="0" applyFont="1" applyFill="1" applyBorder="1" applyAlignment="1">
      <alignment vertical="top" wrapText="1"/>
    </xf>
    <xf numFmtId="0" fontId="23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4" fillId="0" borderId="4" xfId="0" applyFont="1" applyFill="1" applyBorder="1" applyAlignment="1">
      <alignment vertical="top" wrapText="1"/>
    </xf>
    <xf numFmtId="3" fontId="25" fillId="0" borderId="4" xfId="0" applyNumberFormat="1" applyFont="1" applyFill="1" applyBorder="1" applyAlignment="1">
      <alignment vertical="top" wrapText="1"/>
    </xf>
    <xf numFmtId="0" fontId="25" fillId="0" borderId="4" xfId="0" applyFont="1" applyFill="1" applyBorder="1" applyAlignment="1">
      <alignment vertical="top" wrapText="1"/>
    </xf>
    <xf numFmtId="0" fontId="25" fillId="2" borderId="4" xfId="0" applyFont="1" applyFill="1" applyBorder="1" applyAlignment="1">
      <alignment vertical="top" wrapText="1"/>
    </xf>
    <xf numFmtId="0" fontId="23" fillId="0" borderId="4" xfId="0" applyFont="1" applyFill="1" applyBorder="1" applyAlignment="1">
      <alignment vertical="top" wrapText="1"/>
    </xf>
    <xf numFmtId="0" fontId="26" fillId="0" borderId="0" xfId="0" applyFont="1" applyFill="1" applyAlignment="1">
      <alignment vertical="top" wrapText="1"/>
    </xf>
    <xf numFmtId="0" fontId="27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26" fillId="2" borderId="0" xfId="0" applyFont="1" applyFill="1" applyAlignment="1">
      <alignment vertical="top" wrapText="1"/>
    </xf>
    <xf numFmtId="0" fontId="28" fillId="2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horizontal="justify" vertical="top" wrapText="1"/>
    </xf>
    <xf numFmtId="0" fontId="27" fillId="2" borderId="1" xfId="0" applyFont="1" applyFill="1" applyBorder="1" applyAlignment="1">
      <alignment horizontal="justify" vertical="top" wrapText="1"/>
    </xf>
    <xf numFmtId="0" fontId="30" fillId="0" borderId="4" xfId="0" applyFont="1" applyFill="1" applyBorder="1" applyAlignment="1">
      <alignment vertical="top" wrapText="1"/>
    </xf>
    <xf numFmtId="165" fontId="29" fillId="2" borderId="1" xfId="0" applyNumberFormat="1" applyFont="1" applyFill="1" applyBorder="1" applyAlignment="1">
      <alignment horizontal="justify" vertical="top" wrapText="1"/>
    </xf>
    <xf numFmtId="0" fontId="23" fillId="2" borderId="4" xfId="0" applyFont="1" applyFill="1" applyBorder="1" applyAlignment="1">
      <alignment vertical="top" wrapText="1"/>
    </xf>
    <xf numFmtId="165" fontId="29" fillId="2" borderId="1" xfId="0" applyNumberFormat="1" applyFont="1" applyFill="1" applyBorder="1" applyAlignment="1">
      <alignment vertical="top" wrapText="1"/>
    </xf>
    <xf numFmtId="164" fontId="29" fillId="2" borderId="1" xfId="0" applyNumberFormat="1" applyFont="1" applyFill="1" applyBorder="1" applyAlignment="1">
      <alignment vertical="top" wrapText="1"/>
    </xf>
    <xf numFmtId="3" fontId="25" fillId="2" borderId="1" xfId="0" applyNumberFormat="1" applyFont="1" applyFill="1" applyBorder="1" applyAlignment="1">
      <alignment vertical="top" wrapText="1"/>
    </xf>
    <xf numFmtId="165" fontId="29" fillId="2" borderId="1" xfId="0" applyNumberFormat="1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5" fillId="2" borderId="0" xfId="0" applyFont="1" applyFill="1" applyAlignment="1">
      <alignment vertical="top" wrapText="1"/>
    </xf>
    <xf numFmtId="0" fontId="26" fillId="0" borderId="0" xfId="0" applyFont="1" applyAlignment="1">
      <alignment vertical="top" wrapText="1"/>
    </xf>
    <xf numFmtId="0" fontId="29" fillId="0" borderId="0" xfId="0" applyFont="1" applyFill="1" applyAlignment="1">
      <alignment horizontal="center" vertical="top" wrapText="1"/>
    </xf>
    <xf numFmtId="0" fontId="29" fillId="0" borderId="0" xfId="0" applyFont="1" applyFill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8" fillId="2" borderId="0" xfId="0" applyFont="1" applyFill="1" applyAlignment="1">
      <alignment vertical="top" wrapText="1"/>
    </xf>
    <xf numFmtId="0" fontId="30" fillId="4" borderId="0" xfId="0" applyFont="1" applyFill="1" applyAlignment="1">
      <alignment horizontal="left" vertical="top" wrapText="1"/>
    </xf>
    <xf numFmtId="0" fontId="3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sya/Desktop/2017/&#1086;&#1094;&#1077;&#1085;&#1082;&#1072;%20&#1101;&#1092;&#1092;&#1077;&#1082;&#1090;&#1080;&#1074;&#1085;&#1086;&#1089;&#1090;&#1080;/2018/&#1054;&#1094;&#1077;&#1085;&#1082;&#1072;%20&#1101;&#1092;&#1092;&#1077;&#1082;&#1090;&#1080;&#1074;&#1085;&#1086;&#1089;&#1090;&#1080;%20&#1076;&#1077;&#1103;&#1090;&#1077;&#1083;&#1100;&#1085;&#1086;&#1089;&#1090;&#1080;%20&#1088;&#1091;&#1082;&#1086;&#1074;&#1086;&#1076;&#1080;&#1090;&#1077;&#1083;&#1077;&#1081;%20&#1079;&#1072;%201%20&#1082;&#1074;&#1072;&#1088;&#1090;&#1072;&#1083;%202018%20&#1075;&#1086;&#1076;&#1072;%20&#1087;&#1086;&#1089;&#108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ровень исп. ГЗ"/>
      <sheetName val="Уровень сред ЗП"/>
      <sheetName val="зп-культура"/>
      <sheetName val="Оценка эффективности рук."/>
    </sheetNames>
    <sheetDataSet>
      <sheetData sheetId="0">
        <row r="6">
          <cell r="U6">
            <v>100</v>
          </cell>
        </row>
        <row r="7">
          <cell r="U7">
            <v>85</v>
          </cell>
        </row>
        <row r="8">
          <cell r="U8">
            <v>85</v>
          </cell>
        </row>
        <row r="9">
          <cell r="U9">
            <v>100</v>
          </cell>
        </row>
        <row r="10">
          <cell r="U10">
            <v>100</v>
          </cell>
        </row>
        <row r="11">
          <cell r="U11">
            <v>100</v>
          </cell>
        </row>
        <row r="12">
          <cell r="U12">
            <v>85</v>
          </cell>
        </row>
        <row r="13">
          <cell r="U13">
            <v>100</v>
          </cell>
        </row>
        <row r="14">
          <cell r="U14">
            <v>100</v>
          </cell>
        </row>
        <row r="15">
          <cell r="U15">
            <v>100</v>
          </cell>
        </row>
        <row r="16">
          <cell r="U16">
            <v>85</v>
          </cell>
        </row>
        <row r="17">
          <cell r="U17">
            <v>85</v>
          </cell>
        </row>
        <row r="22">
          <cell r="U22">
            <v>85</v>
          </cell>
        </row>
        <row r="23">
          <cell r="U23">
            <v>100</v>
          </cell>
        </row>
        <row r="24">
          <cell r="U24">
            <v>85</v>
          </cell>
        </row>
        <row r="25">
          <cell r="U25">
            <v>100</v>
          </cell>
        </row>
        <row r="26">
          <cell r="U26">
            <v>85</v>
          </cell>
        </row>
        <row r="27">
          <cell r="U27">
            <v>85</v>
          </cell>
        </row>
        <row r="28">
          <cell r="U28">
            <v>100</v>
          </cell>
        </row>
        <row r="29">
          <cell r="U29">
            <v>0</v>
          </cell>
        </row>
        <row r="30">
          <cell r="U30">
            <v>0</v>
          </cell>
        </row>
        <row r="31">
          <cell r="U31">
            <v>0</v>
          </cell>
        </row>
        <row r="32">
          <cell r="U32">
            <v>100</v>
          </cell>
        </row>
        <row r="39">
          <cell r="T39">
            <v>85</v>
          </cell>
        </row>
        <row r="45">
          <cell r="M45">
            <v>100</v>
          </cell>
        </row>
        <row r="46">
          <cell r="M46">
            <v>85</v>
          </cell>
        </row>
        <row r="47">
          <cell r="M47">
            <v>85</v>
          </cell>
        </row>
        <row r="48">
          <cell r="M48">
            <v>0</v>
          </cell>
        </row>
        <row r="49">
          <cell r="M49">
            <v>85</v>
          </cell>
        </row>
        <row r="55">
          <cell r="Q55">
            <v>100</v>
          </cell>
        </row>
        <row r="56">
          <cell r="Q56">
            <v>100</v>
          </cell>
        </row>
        <row r="57">
          <cell r="Q57">
            <v>100</v>
          </cell>
        </row>
        <row r="62">
          <cell r="Q62">
            <v>100</v>
          </cell>
        </row>
        <row r="63">
          <cell r="Q63">
            <v>85</v>
          </cell>
        </row>
        <row r="64">
          <cell r="Q64">
            <v>85</v>
          </cell>
        </row>
        <row r="65">
          <cell r="Q65">
            <v>85</v>
          </cell>
        </row>
        <row r="71">
          <cell r="Q71">
            <v>0</v>
          </cell>
        </row>
        <row r="72">
          <cell r="Q72">
            <v>85</v>
          </cell>
        </row>
        <row r="73">
          <cell r="Q73">
            <v>85</v>
          </cell>
        </row>
        <row r="78">
          <cell r="Q78">
            <v>0</v>
          </cell>
        </row>
      </sheetData>
      <sheetData sheetId="1">
        <row r="6">
          <cell r="I6">
            <v>100</v>
          </cell>
        </row>
        <row r="7">
          <cell r="I7">
            <v>100</v>
          </cell>
        </row>
        <row r="8">
          <cell r="I8">
            <v>100</v>
          </cell>
        </row>
        <row r="9">
          <cell r="I9">
            <v>100</v>
          </cell>
        </row>
        <row r="10">
          <cell r="I10">
            <v>100</v>
          </cell>
        </row>
        <row r="11">
          <cell r="I11">
            <v>100</v>
          </cell>
        </row>
        <row r="13">
          <cell r="I13">
            <v>100</v>
          </cell>
        </row>
        <row r="14">
          <cell r="I14">
            <v>100</v>
          </cell>
        </row>
        <row r="15">
          <cell r="I15">
            <v>100</v>
          </cell>
        </row>
        <row r="16">
          <cell r="I16">
            <v>100</v>
          </cell>
        </row>
        <row r="17">
          <cell r="I17">
            <v>100</v>
          </cell>
        </row>
        <row r="18">
          <cell r="I18">
            <v>100</v>
          </cell>
        </row>
        <row r="19">
          <cell r="I19">
            <v>100</v>
          </cell>
        </row>
        <row r="20">
          <cell r="I20">
            <v>100</v>
          </cell>
        </row>
        <row r="21">
          <cell r="I21">
            <v>100</v>
          </cell>
        </row>
        <row r="22">
          <cell r="I22">
            <v>100</v>
          </cell>
        </row>
        <row r="23">
          <cell r="I23">
            <v>100</v>
          </cell>
        </row>
        <row r="24">
          <cell r="I24">
            <v>100</v>
          </cell>
        </row>
        <row r="25">
          <cell r="I25">
            <v>100</v>
          </cell>
        </row>
        <row r="26">
          <cell r="I26">
            <v>100</v>
          </cell>
        </row>
        <row r="27">
          <cell r="I27">
            <v>85</v>
          </cell>
        </row>
        <row r="28">
          <cell r="I28">
            <v>100</v>
          </cell>
        </row>
        <row r="29">
          <cell r="I29">
            <v>100</v>
          </cell>
        </row>
        <row r="30">
          <cell r="I30">
            <v>100</v>
          </cell>
        </row>
        <row r="31">
          <cell r="I31">
            <v>100</v>
          </cell>
        </row>
        <row r="32">
          <cell r="I32">
            <v>100</v>
          </cell>
        </row>
        <row r="33">
          <cell r="I33">
            <v>100</v>
          </cell>
        </row>
        <row r="34">
          <cell r="I34">
            <v>85</v>
          </cell>
        </row>
        <row r="35">
          <cell r="I35">
            <v>100</v>
          </cell>
        </row>
        <row r="36">
          <cell r="I36">
            <v>85</v>
          </cell>
        </row>
        <row r="37">
          <cell r="I37">
            <v>100</v>
          </cell>
        </row>
        <row r="46">
          <cell r="I46">
            <v>100</v>
          </cell>
        </row>
        <row r="47">
          <cell r="I47">
            <v>100</v>
          </cell>
        </row>
        <row r="48">
          <cell r="I48">
            <v>100</v>
          </cell>
        </row>
        <row r="49">
          <cell r="I49">
            <v>100</v>
          </cell>
        </row>
        <row r="50">
          <cell r="I50">
            <v>100</v>
          </cell>
        </row>
        <row r="52">
          <cell r="I52">
            <v>-50</v>
          </cell>
        </row>
        <row r="53">
          <cell r="I53">
            <v>100</v>
          </cell>
        </row>
        <row r="54">
          <cell r="I54">
            <v>100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tabSelected="1" view="pageBreakPreview" topLeftCell="A10" zoomScaleNormal="100" zoomScaleSheetLayoutView="100" workbookViewId="0">
      <selection activeCell="U15" sqref="U15"/>
    </sheetView>
  </sheetViews>
  <sheetFormatPr defaultRowHeight="15" x14ac:dyDescent="0.25"/>
  <cols>
    <col min="1" max="1" width="3.85546875" style="1" customWidth="1"/>
    <col min="2" max="2" width="27" style="1" customWidth="1"/>
    <col min="3" max="3" width="8.85546875" style="1" customWidth="1"/>
    <col min="4" max="4" width="8.28515625" style="1" customWidth="1"/>
    <col min="5" max="5" width="8.85546875" style="1" customWidth="1"/>
    <col min="6" max="6" width="9.42578125" style="1" customWidth="1"/>
    <col min="7" max="7" width="8.7109375" style="1" customWidth="1"/>
    <col min="8" max="8" width="9.42578125" style="1" customWidth="1"/>
    <col min="9" max="9" width="10" style="3" customWidth="1"/>
    <col min="10" max="10" width="10.140625" style="1" customWidth="1"/>
    <col min="11" max="11" width="10.42578125" style="1" customWidth="1"/>
    <col min="12" max="12" width="9.140625" style="1"/>
    <col min="13" max="13" width="8.5703125" style="1" customWidth="1"/>
    <col min="14" max="14" width="10" style="1" customWidth="1"/>
    <col min="15" max="15" width="8.7109375" style="1" customWidth="1"/>
    <col min="16" max="17" width="9.42578125" style="1" customWidth="1"/>
    <col min="18" max="18" width="10.140625" style="1" customWidth="1"/>
    <col min="19" max="19" width="9.140625" style="3" customWidth="1"/>
    <col min="20" max="20" width="8.7109375" style="1" customWidth="1"/>
    <col min="21" max="21" width="8.140625" style="1" customWidth="1"/>
    <col min="22" max="22" width="8.5703125" style="3" customWidth="1"/>
    <col min="23" max="23" width="11.42578125" style="1" customWidth="1"/>
    <col min="24" max="24" width="9.140625" style="4"/>
    <col min="25" max="16384" width="9.140625" style="1"/>
  </cols>
  <sheetData>
    <row r="1" spans="1:24" ht="18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"/>
      <c r="X1" s="1"/>
    </row>
    <row r="2" spans="1:24" x14ac:dyDescent="0.25">
      <c r="P2" s="3"/>
      <c r="U2" s="4"/>
      <c r="V2" s="1"/>
      <c r="X2" s="1"/>
    </row>
    <row r="3" spans="1:24" s="10" customFormat="1" ht="30.75" customHeight="1" x14ac:dyDescent="0.25">
      <c r="A3" s="5" t="s">
        <v>1</v>
      </c>
      <c r="B3" s="5" t="s">
        <v>2</v>
      </c>
      <c r="C3" s="5" t="s">
        <v>3</v>
      </c>
      <c r="D3" s="5"/>
      <c r="E3" s="5"/>
      <c r="F3" s="5"/>
      <c r="G3" s="5"/>
      <c r="H3" s="5"/>
      <c r="I3" s="6" t="s">
        <v>4</v>
      </c>
      <c r="J3" s="5" t="s">
        <v>5</v>
      </c>
      <c r="K3" s="5"/>
      <c r="L3" s="5"/>
      <c r="M3" s="5" t="s">
        <v>6</v>
      </c>
      <c r="N3" s="5"/>
      <c r="O3" s="5"/>
      <c r="P3" s="7" t="s">
        <v>7</v>
      </c>
      <c r="Q3" s="5" t="s">
        <v>8</v>
      </c>
      <c r="R3" s="5"/>
      <c r="S3" s="7" t="s">
        <v>9</v>
      </c>
      <c r="T3" s="8" t="s">
        <v>10</v>
      </c>
      <c r="U3" s="9" t="s">
        <v>11</v>
      </c>
    </row>
    <row r="4" spans="1:24" s="15" customFormat="1" ht="73.5" customHeight="1" x14ac:dyDescent="0.25">
      <c r="A4" s="5"/>
      <c r="B4" s="5"/>
      <c r="C4" s="11" t="s">
        <v>12</v>
      </c>
      <c r="D4" s="11"/>
      <c r="E4" s="5" t="s">
        <v>4</v>
      </c>
      <c r="F4" s="11" t="s">
        <v>13</v>
      </c>
      <c r="G4" s="11"/>
      <c r="H4" s="5" t="s">
        <v>4</v>
      </c>
      <c r="I4" s="6"/>
      <c r="J4" s="11" t="s">
        <v>14</v>
      </c>
      <c r="K4" s="11"/>
      <c r="L4" s="5" t="s">
        <v>7</v>
      </c>
      <c r="M4" s="11" t="s">
        <v>15</v>
      </c>
      <c r="N4" s="11"/>
      <c r="O4" s="5" t="s">
        <v>7</v>
      </c>
      <c r="P4" s="12"/>
      <c r="Q4" s="11" t="s">
        <v>16</v>
      </c>
      <c r="R4" s="11" t="s">
        <v>17</v>
      </c>
      <c r="S4" s="12"/>
      <c r="T4" s="13"/>
      <c r="U4" s="14"/>
    </row>
    <row r="5" spans="1:24" ht="24.75" customHeight="1" x14ac:dyDescent="0.25">
      <c r="A5" s="5"/>
      <c r="B5" s="5"/>
      <c r="C5" s="16" t="s">
        <v>16</v>
      </c>
      <c r="D5" s="16" t="s">
        <v>17</v>
      </c>
      <c r="E5" s="5"/>
      <c r="F5" s="16" t="s">
        <v>16</v>
      </c>
      <c r="G5" s="16" t="s">
        <v>17</v>
      </c>
      <c r="H5" s="5"/>
      <c r="I5" s="6"/>
      <c r="J5" s="16" t="s">
        <v>16</v>
      </c>
      <c r="K5" s="16" t="s">
        <v>17</v>
      </c>
      <c r="L5" s="5"/>
      <c r="M5" s="16" t="s">
        <v>16</v>
      </c>
      <c r="N5" s="16" t="s">
        <v>17</v>
      </c>
      <c r="O5" s="5"/>
      <c r="P5" s="17"/>
      <c r="Q5" s="11"/>
      <c r="R5" s="11"/>
      <c r="S5" s="17"/>
      <c r="T5" s="18"/>
      <c r="U5" s="19"/>
      <c r="V5" s="1"/>
      <c r="X5" s="1"/>
    </row>
    <row r="6" spans="1:24" s="32" customFormat="1" ht="16.5" customHeight="1" x14ac:dyDescent="0.25">
      <c r="A6" s="20">
        <v>1</v>
      </c>
      <c r="B6" s="21" t="s">
        <v>18</v>
      </c>
      <c r="C6" s="22">
        <v>80</v>
      </c>
      <c r="D6" s="23">
        <v>81</v>
      </c>
      <c r="E6" s="24">
        <v>1</v>
      </c>
      <c r="F6" s="25"/>
      <c r="G6" s="26"/>
      <c r="H6" s="24">
        <v>1</v>
      </c>
      <c r="I6" s="27">
        <f>1/2*(E6+H6)</f>
        <v>1</v>
      </c>
      <c r="J6" s="25">
        <v>15300</v>
      </c>
      <c r="K6" s="28">
        <v>15320</v>
      </c>
      <c r="L6" s="24">
        <f>K6/J6</f>
        <v>1.0013071895424837</v>
      </c>
      <c r="M6" s="26">
        <v>1</v>
      </c>
      <c r="N6" s="28">
        <v>1</v>
      </c>
      <c r="O6" s="24">
        <v>1</v>
      </c>
      <c r="P6" s="27">
        <f>1/2*(+L6+O6)</f>
        <v>1.0006535947712418</v>
      </c>
      <c r="Q6" s="29">
        <v>2600</v>
      </c>
      <c r="R6" s="30">
        <v>2622.6</v>
      </c>
      <c r="S6" s="27">
        <v>1</v>
      </c>
      <c r="T6" s="24">
        <f>100*(0.35*I6+0.35*P6+0.3*S6)</f>
        <v>100.02287581699345</v>
      </c>
      <c r="U6" s="31">
        <v>100</v>
      </c>
    </row>
    <row r="7" spans="1:24" s="32" customFormat="1" ht="16.5" customHeight="1" x14ac:dyDescent="0.25">
      <c r="A7" s="20">
        <v>2</v>
      </c>
      <c r="B7" s="21" t="s">
        <v>19</v>
      </c>
      <c r="C7" s="26">
        <v>30</v>
      </c>
      <c r="D7" s="23">
        <v>43</v>
      </c>
      <c r="E7" s="24">
        <v>1</v>
      </c>
      <c r="F7" s="28"/>
      <c r="G7" s="26"/>
      <c r="H7" s="24">
        <v>1</v>
      </c>
      <c r="I7" s="27">
        <f t="shared" ref="I7:I17" si="0">1/2*(E7+H7)</f>
        <v>1</v>
      </c>
      <c r="J7" s="28">
        <v>6765</v>
      </c>
      <c r="K7" s="26">
        <v>10744</v>
      </c>
      <c r="L7" s="24">
        <v>1</v>
      </c>
      <c r="M7" s="33">
        <v>2</v>
      </c>
      <c r="N7" s="34">
        <v>1</v>
      </c>
      <c r="O7" s="24">
        <f>N7/M7</f>
        <v>0.5</v>
      </c>
      <c r="P7" s="27">
        <f t="shared" ref="P7:P17" si="1">1/2*(+L7+O7)</f>
        <v>0.75</v>
      </c>
      <c r="Q7" s="29">
        <v>338.25</v>
      </c>
      <c r="R7" s="30">
        <v>518.4</v>
      </c>
      <c r="S7" s="27">
        <v>1</v>
      </c>
      <c r="T7" s="24">
        <f t="shared" ref="T7:T17" si="2">100*(0.35*I7+0.35*P7+0.3*S7)</f>
        <v>91.249999999999986</v>
      </c>
      <c r="U7" s="31">
        <v>85</v>
      </c>
    </row>
    <row r="8" spans="1:24" s="32" customFormat="1" ht="16.5" customHeight="1" x14ac:dyDescent="0.25">
      <c r="A8" s="20">
        <v>3</v>
      </c>
      <c r="B8" s="21" t="s">
        <v>20</v>
      </c>
      <c r="C8" s="26">
        <v>42</v>
      </c>
      <c r="D8" s="23">
        <v>47</v>
      </c>
      <c r="E8" s="24">
        <v>1</v>
      </c>
      <c r="F8" s="28"/>
      <c r="G8" s="26"/>
      <c r="H8" s="24">
        <v>1</v>
      </c>
      <c r="I8" s="27">
        <f t="shared" si="0"/>
        <v>1</v>
      </c>
      <c r="J8" s="28">
        <v>10000</v>
      </c>
      <c r="K8" s="26">
        <v>10000</v>
      </c>
      <c r="L8" s="24">
        <v>1</v>
      </c>
      <c r="M8" s="33">
        <v>0</v>
      </c>
      <c r="N8" s="34">
        <v>0</v>
      </c>
      <c r="O8" s="24">
        <v>0.5</v>
      </c>
      <c r="P8" s="27">
        <f t="shared" si="1"/>
        <v>0.75</v>
      </c>
      <c r="Q8" s="29">
        <v>800</v>
      </c>
      <c r="R8" s="30">
        <v>1505.9459999999999</v>
      </c>
      <c r="S8" s="27">
        <v>1</v>
      </c>
      <c r="T8" s="24">
        <f t="shared" si="2"/>
        <v>91.249999999999986</v>
      </c>
      <c r="U8" s="31">
        <v>85</v>
      </c>
    </row>
    <row r="9" spans="1:24" s="32" customFormat="1" ht="16.5" customHeight="1" x14ac:dyDescent="0.25">
      <c r="A9" s="20">
        <v>4</v>
      </c>
      <c r="B9" s="21" t="s">
        <v>21</v>
      </c>
      <c r="C9" s="26">
        <v>30</v>
      </c>
      <c r="D9" s="23">
        <v>34</v>
      </c>
      <c r="E9" s="24">
        <v>1</v>
      </c>
      <c r="F9" s="28"/>
      <c r="G9" s="26"/>
      <c r="H9" s="24">
        <v>1</v>
      </c>
      <c r="I9" s="27">
        <f t="shared" si="0"/>
        <v>1</v>
      </c>
      <c r="J9" s="28">
        <v>2500</v>
      </c>
      <c r="K9" s="26">
        <v>2589</v>
      </c>
      <c r="L9" s="24">
        <v>1</v>
      </c>
      <c r="M9" s="33">
        <v>1</v>
      </c>
      <c r="N9" s="34">
        <v>1</v>
      </c>
      <c r="O9" s="24">
        <v>1</v>
      </c>
      <c r="P9" s="27">
        <f t="shared" si="1"/>
        <v>1</v>
      </c>
      <c r="Q9" s="29">
        <v>260</v>
      </c>
      <c r="R9" s="30">
        <v>263.89999999999998</v>
      </c>
      <c r="S9" s="27">
        <v>1</v>
      </c>
      <c r="T9" s="24">
        <f t="shared" si="2"/>
        <v>100</v>
      </c>
      <c r="U9" s="31">
        <v>100</v>
      </c>
    </row>
    <row r="10" spans="1:24" s="32" customFormat="1" ht="16.5" customHeight="1" x14ac:dyDescent="0.25">
      <c r="A10" s="20">
        <v>5</v>
      </c>
      <c r="B10" s="21" t="s">
        <v>22</v>
      </c>
      <c r="C10" s="26">
        <v>38</v>
      </c>
      <c r="D10" s="23">
        <f>6+4+5+3+14+6</f>
        <v>38</v>
      </c>
      <c r="E10" s="24">
        <f>D10/C10</f>
        <v>1</v>
      </c>
      <c r="F10" s="28"/>
      <c r="G10" s="26"/>
      <c r="H10" s="24">
        <v>1</v>
      </c>
      <c r="I10" s="27">
        <f t="shared" si="0"/>
        <v>1</v>
      </c>
      <c r="J10" s="28">
        <v>6900</v>
      </c>
      <c r="K10" s="26">
        <f>1200+800+1000+600+2100+1200</f>
        <v>6900</v>
      </c>
      <c r="L10" s="24">
        <f>(K10/J10)</f>
        <v>1</v>
      </c>
      <c r="M10" s="33">
        <v>1</v>
      </c>
      <c r="N10" s="34">
        <v>1</v>
      </c>
      <c r="O10" s="24">
        <f>N10/M10</f>
        <v>1</v>
      </c>
      <c r="P10" s="27">
        <f t="shared" si="1"/>
        <v>1</v>
      </c>
      <c r="Q10" s="29">
        <v>248.6</v>
      </c>
      <c r="R10" s="30">
        <v>248.64500000000001</v>
      </c>
      <c r="S10" s="27">
        <f>R10/Q10</f>
        <v>1.000181013676589</v>
      </c>
      <c r="T10" s="24">
        <f t="shared" si="2"/>
        <v>100.00543041029766</v>
      </c>
      <c r="U10" s="31">
        <v>100</v>
      </c>
    </row>
    <row r="11" spans="1:24" s="32" customFormat="1" ht="15.75" customHeight="1" x14ac:dyDescent="0.25">
      <c r="A11" s="20">
        <v>6</v>
      </c>
      <c r="B11" s="21" t="s">
        <v>23</v>
      </c>
      <c r="C11" s="26">
        <v>35</v>
      </c>
      <c r="D11" s="23">
        <v>39</v>
      </c>
      <c r="E11" s="24">
        <v>1</v>
      </c>
      <c r="F11" s="28"/>
      <c r="G11" s="26"/>
      <c r="H11" s="24">
        <v>1</v>
      </c>
      <c r="I11" s="27">
        <f t="shared" si="0"/>
        <v>1</v>
      </c>
      <c r="J11" s="28">
        <v>7500</v>
      </c>
      <c r="K11" s="26">
        <v>7500</v>
      </c>
      <c r="L11" s="24">
        <v>1</v>
      </c>
      <c r="M11" s="33">
        <v>1</v>
      </c>
      <c r="N11" s="34">
        <v>2</v>
      </c>
      <c r="O11" s="24">
        <v>1</v>
      </c>
      <c r="P11" s="27">
        <f t="shared" si="1"/>
        <v>1</v>
      </c>
      <c r="Q11" s="29">
        <v>725</v>
      </c>
      <c r="R11" s="30">
        <v>1119.3</v>
      </c>
      <c r="S11" s="27">
        <v>1</v>
      </c>
      <c r="T11" s="24">
        <f t="shared" si="2"/>
        <v>100</v>
      </c>
      <c r="U11" s="31">
        <v>100</v>
      </c>
    </row>
    <row r="12" spans="1:24" s="32" customFormat="1" ht="16.5" customHeight="1" x14ac:dyDescent="0.25">
      <c r="A12" s="20">
        <v>7</v>
      </c>
      <c r="B12" s="21" t="s">
        <v>24</v>
      </c>
      <c r="C12" s="26">
        <v>90</v>
      </c>
      <c r="D12" s="23">
        <v>134</v>
      </c>
      <c r="E12" s="24">
        <v>1</v>
      </c>
      <c r="F12" s="28"/>
      <c r="G12" s="26"/>
      <c r="H12" s="24">
        <v>1</v>
      </c>
      <c r="I12" s="27">
        <f t="shared" si="0"/>
        <v>1</v>
      </c>
      <c r="J12" s="28">
        <v>9400</v>
      </c>
      <c r="K12" s="26">
        <v>10153</v>
      </c>
      <c r="L12" s="24">
        <v>1</v>
      </c>
      <c r="M12" s="33">
        <v>2</v>
      </c>
      <c r="N12" s="34">
        <v>1</v>
      </c>
      <c r="O12" s="24">
        <f>N12/M12</f>
        <v>0.5</v>
      </c>
      <c r="P12" s="27">
        <f t="shared" si="1"/>
        <v>0.75</v>
      </c>
      <c r="Q12" s="29">
        <v>1500</v>
      </c>
      <c r="R12" s="30">
        <v>1969.33</v>
      </c>
      <c r="S12" s="27">
        <v>1</v>
      </c>
      <c r="T12" s="24">
        <f t="shared" si="2"/>
        <v>91.249999999999986</v>
      </c>
      <c r="U12" s="31">
        <v>85</v>
      </c>
    </row>
    <row r="13" spans="1:24" s="32" customFormat="1" ht="16.5" customHeight="1" x14ac:dyDescent="0.25">
      <c r="A13" s="20">
        <v>8</v>
      </c>
      <c r="B13" s="21" t="s">
        <v>25</v>
      </c>
      <c r="C13" s="26">
        <v>11</v>
      </c>
      <c r="D13" s="23">
        <v>20</v>
      </c>
      <c r="E13" s="24">
        <v>1</v>
      </c>
      <c r="F13" s="28"/>
      <c r="G13" s="26"/>
      <c r="H13" s="24">
        <v>1</v>
      </c>
      <c r="I13" s="27">
        <f t="shared" si="0"/>
        <v>1</v>
      </c>
      <c r="J13" s="28">
        <v>5000</v>
      </c>
      <c r="K13" s="26">
        <v>5000</v>
      </c>
      <c r="L13" s="24">
        <v>1</v>
      </c>
      <c r="M13" s="33">
        <v>3</v>
      </c>
      <c r="N13" s="34">
        <v>3</v>
      </c>
      <c r="O13" s="24">
        <v>1</v>
      </c>
      <c r="P13" s="27">
        <f t="shared" si="1"/>
        <v>1</v>
      </c>
      <c r="Q13" s="29">
        <v>350</v>
      </c>
      <c r="R13" s="30">
        <v>346</v>
      </c>
      <c r="S13" s="27">
        <f>R13/Q13</f>
        <v>0.98857142857142855</v>
      </c>
      <c r="T13" s="24">
        <f t="shared" si="2"/>
        <v>99.657142857142844</v>
      </c>
      <c r="U13" s="31">
        <v>100</v>
      </c>
    </row>
    <row r="14" spans="1:24" s="32" customFormat="1" ht="16.5" customHeight="1" x14ac:dyDescent="0.25">
      <c r="A14" s="20">
        <v>9</v>
      </c>
      <c r="B14" s="21" t="s">
        <v>26</v>
      </c>
      <c r="C14" s="26">
        <v>18</v>
      </c>
      <c r="D14" s="23">
        <v>18</v>
      </c>
      <c r="E14" s="24">
        <f>D14/C14</f>
        <v>1</v>
      </c>
      <c r="F14" s="28"/>
      <c r="G14" s="26"/>
      <c r="H14" s="24">
        <v>1</v>
      </c>
      <c r="I14" s="27">
        <f t="shared" si="0"/>
        <v>1</v>
      </c>
      <c r="J14" s="28">
        <v>1700</v>
      </c>
      <c r="K14" s="26">
        <v>1700</v>
      </c>
      <c r="L14" s="24">
        <f>(K14/J14)</f>
        <v>1</v>
      </c>
      <c r="M14" s="33">
        <v>1</v>
      </c>
      <c r="N14" s="34">
        <v>1</v>
      </c>
      <c r="O14" s="24">
        <f>N14/M14</f>
        <v>1</v>
      </c>
      <c r="P14" s="27">
        <f t="shared" si="1"/>
        <v>1</v>
      </c>
      <c r="Q14" s="29">
        <v>105</v>
      </c>
      <c r="R14" s="30">
        <v>105</v>
      </c>
      <c r="S14" s="27">
        <f>R14/Q14</f>
        <v>1</v>
      </c>
      <c r="T14" s="24">
        <f t="shared" si="2"/>
        <v>100</v>
      </c>
      <c r="U14" s="31">
        <v>100</v>
      </c>
    </row>
    <row r="15" spans="1:24" s="32" customFormat="1" ht="16.5" customHeight="1" x14ac:dyDescent="0.25">
      <c r="A15" s="20">
        <v>10</v>
      </c>
      <c r="B15" s="21" t="s">
        <v>27</v>
      </c>
      <c r="C15" s="26">
        <v>25</v>
      </c>
      <c r="D15" s="23">
        <v>32</v>
      </c>
      <c r="E15" s="24">
        <v>1</v>
      </c>
      <c r="F15" s="28"/>
      <c r="G15" s="26"/>
      <c r="H15" s="24">
        <v>1</v>
      </c>
      <c r="I15" s="27">
        <f t="shared" si="0"/>
        <v>1</v>
      </c>
      <c r="J15" s="28">
        <v>4000</v>
      </c>
      <c r="K15" s="26">
        <v>3900</v>
      </c>
      <c r="L15" s="24">
        <f>(K15/J15)</f>
        <v>0.97499999999999998</v>
      </c>
      <c r="M15" s="33">
        <v>1</v>
      </c>
      <c r="N15" s="34">
        <v>1</v>
      </c>
      <c r="O15" s="24">
        <v>1</v>
      </c>
      <c r="P15" s="27">
        <f t="shared" si="1"/>
        <v>0.98750000000000004</v>
      </c>
      <c r="Q15" s="29">
        <v>269.7</v>
      </c>
      <c r="R15" s="30">
        <v>296.94499999999999</v>
      </c>
      <c r="S15" s="27">
        <v>1</v>
      </c>
      <c r="T15" s="24">
        <f t="shared" si="2"/>
        <v>99.5625</v>
      </c>
      <c r="U15" s="31">
        <v>100</v>
      </c>
    </row>
    <row r="16" spans="1:24" s="32" customFormat="1" ht="16.5" customHeight="1" x14ac:dyDescent="0.25">
      <c r="A16" s="20">
        <v>11</v>
      </c>
      <c r="B16" s="21" t="s">
        <v>28</v>
      </c>
      <c r="C16" s="26">
        <v>23</v>
      </c>
      <c r="D16" s="23">
        <v>17</v>
      </c>
      <c r="E16" s="24">
        <f>D16/C16</f>
        <v>0.73913043478260865</v>
      </c>
      <c r="F16" s="28"/>
      <c r="G16" s="26"/>
      <c r="H16" s="24">
        <v>1</v>
      </c>
      <c r="I16" s="27">
        <f t="shared" si="0"/>
        <v>0.86956521739130432</v>
      </c>
      <c r="J16" s="28">
        <v>2900</v>
      </c>
      <c r="K16" s="26">
        <v>2200</v>
      </c>
      <c r="L16" s="24">
        <f>(K16/J16)</f>
        <v>0.75862068965517238</v>
      </c>
      <c r="M16" s="33">
        <v>1</v>
      </c>
      <c r="N16" s="34">
        <v>1</v>
      </c>
      <c r="O16" s="24">
        <v>1</v>
      </c>
      <c r="P16" s="27">
        <f t="shared" si="1"/>
        <v>0.87931034482758619</v>
      </c>
      <c r="Q16" s="29">
        <v>120</v>
      </c>
      <c r="R16" s="30">
        <v>152.65</v>
      </c>
      <c r="S16" s="27">
        <v>1</v>
      </c>
      <c r="T16" s="24">
        <f t="shared" si="2"/>
        <v>91.210644677661151</v>
      </c>
      <c r="U16" s="31">
        <v>85</v>
      </c>
    </row>
    <row r="17" spans="1:24" s="32" customFormat="1" ht="16.5" customHeight="1" x14ac:dyDescent="0.25">
      <c r="A17" s="20">
        <v>12</v>
      </c>
      <c r="B17" s="21" t="s">
        <v>29</v>
      </c>
      <c r="C17" s="26">
        <v>20</v>
      </c>
      <c r="D17" s="23">
        <v>24</v>
      </c>
      <c r="E17" s="24">
        <v>1</v>
      </c>
      <c r="F17" s="28"/>
      <c r="G17" s="26"/>
      <c r="H17" s="24">
        <v>1</v>
      </c>
      <c r="I17" s="27">
        <f t="shared" si="0"/>
        <v>1</v>
      </c>
      <c r="J17" s="28">
        <v>2500</v>
      </c>
      <c r="K17" s="26">
        <v>3148</v>
      </c>
      <c r="L17" s="24">
        <v>1</v>
      </c>
      <c r="M17" s="35">
        <v>0</v>
      </c>
      <c r="N17" s="36">
        <v>0</v>
      </c>
      <c r="O17" s="24">
        <v>0.5</v>
      </c>
      <c r="P17" s="27">
        <f t="shared" si="1"/>
        <v>0.75</v>
      </c>
      <c r="Q17" s="29">
        <v>49</v>
      </c>
      <c r="R17" s="30">
        <v>49</v>
      </c>
      <c r="S17" s="27">
        <v>1</v>
      </c>
      <c r="T17" s="24">
        <f t="shared" si="2"/>
        <v>91.249999999999986</v>
      </c>
      <c r="U17" s="31">
        <v>85</v>
      </c>
      <c r="V17" s="37"/>
    </row>
    <row r="18" spans="1:24" ht="16.5" customHeight="1" x14ac:dyDescent="0.25">
      <c r="A18" s="38"/>
      <c r="B18" s="39"/>
      <c r="C18" s="40"/>
      <c r="D18" s="41"/>
      <c r="E18" s="42"/>
      <c r="F18" s="43"/>
      <c r="G18" s="43"/>
      <c r="H18" s="44"/>
      <c r="I18" s="45"/>
      <c r="J18" s="40"/>
      <c r="K18" s="41"/>
      <c r="L18" s="42"/>
      <c r="M18" s="46"/>
      <c r="N18" s="46"/>
      <c r="O18" s="44"/>
      <c r="P18" s="47"/>
      <c r="Q18" s="48"/>
      <c r="R18" s="42">
        <f>SUM(R6:R17)</f>
        <v>9197.7159999999985</v>
      </c>
      <c r="S18" s="49"/>
      <c r="T18" s="50"/>
      <c r="U18" s="50"/>
      <c r="V18" s="49"/>
      <c r="W18" s="51"/>
      <c r="X18" s="52"/>
    </row>
    <row r="19" spans="1:24" ht="32.25" customHeight="1" x14ac:dyDescent="0.25">
      <c r="A19" s="53"/>
      <c r="B19" s="54" t="s">
        <v>2</v>
      </c>
      <c r="C19" s="5" t="s">
        <v>3</v>
      </c>
      <c r="D19" s="5"/>
      <c r="E19" s="5"/>
      <c r="F19" s="5"/>
      <c r="G19" s="5"/>
      <c r="H19" s="5"/>
      <c r="I19" s="6" t="s">
        <v>4</v>
      </c>
      <c r="J19" s="5" t="s">
        <v>5</v>
      </c>
      <c r="K19" s="5"/>
      <c r="L19" s="5"/>
      <c r="M19" s="5" t="s">
        <v>6</v>
      </c>
      <c r="N19" s="5"/>
      <c r="O19" s="5"/>
      <c r="P19" s="7" t="s">
        <v>7</v>
      </c>
      <c r="Q19" s="5" t="s">
        <v>8</v>
      </c>
      <c r="R19" s="5"/>
      <c r="S19" s="6" t="s">
        <v>9</v>
      </c>
      <c r="T19" s="55" t="s">
        <v>10</v>
      </c>
      <c r="U19" s="56" t="s">
        <v>11</v>
      </c>
      <c r="V19" s="49"/>
      <c r="W19" s="51"/>
      <c r="X19" s="57"/>
    </row>
    <row r="20" spans="1:24" ht="74.25" customHeight="1" x14ac:dyDescent="0.25">
      <c r="A20" s="58"/>
      <c r="B20" s="54"/>
      <c r="C20" s="11" t="s">
        <v>12</v>
      </c>
      <c r="D20" s="11"/>
      <c r="E20" s="5" t="s">
        <v>4</v>
      </c>
      <c r="F20" s="11" t="s">
        <v>13</v>
      </c>
      <c r="G20" s="11"/>
      <c r="H20" s="5" t="s">
        <v>4</v>
      </c>
      <c r="I20" s="6"/>
      <c r="J20" s="59" t="s">
        <v>14</v>
      </c>
      <c r="K20" s="60"/>
      <c r="L20" s="5" t="s">
        <v>7</v>
      </c>
      <c r="M20" s="11" t="s">
        <v>30</v>
      </c>
      <c r="N20" s="11"/>
      <c r="O20" s="5" t="s">
        <v>7</v>
      </c>
      <c r="P20" s="12"/>
      <c r="Q20" s="11" t="s">
        <v>16</v>
      </c>
      <c r="R20" s="11" t="s">
        <v>17</v>
      </c>
      <c r="S20" s="6"/>
      <c r="T20" s="55"/>
      <c r="U20" s="56"/>
      <c r="V20" s="1"/>
      <c r="X20" s="1"/>
    </row>
    <row r="21" spans="1:24" ht="32.25" customHeight="1" x14ac:dyDescent="0.25">
      <c r="A21" s="61"/>
      <c r="B21" s="54"/>
      <c r="C21" s="16" t="s">
        <v>16</v>
      </c>
      <c r="D21" s="16" t="s">
        <v>17</v>
      </c>
      <c r="E21" s="5"/>
      <c r="F21" s="16" t="s">
        <v>16</v>
      </c>
      <c r="G21" s="16" t="s">
        <v>17</v>
      </c>
      <c r="H21" s="5"/>
      <c r="I21" s="6"/>
      <c r="J21" s="16" t="s">
        <v>16</v>
      </c>
      <c r="K21" s="16" t="s">
        <v>17</v>
      </c>
      <c r="L21" s="5"/>
      <c r="M21" s="16" t="s">
        <v>16</v>
      </c>
      <c r="N21" s="16" t="s">
        <v>17</v>
      </c>
      <c r="O21" s="5"/>
      <c r="P21" s="17"/>
      <c r="Q21" s="11"/>
      <c r="R21" s="11"/>
      <c r="S21" s="6"/>
      <c r="T21" s="55"/>
      <c r="U21" s="56"/>
      <c r="V21" s="1"/>
      <c r="X21" s="1"/>
    </row>
    <row r="22" spans="1:24" s="32" customFormat="1" ht="16.5" customHeight="1" x14ac:dyDescent="0.25">
      <c r="A22" s="20">
        <v>13</v>
      </c>
      <c r="B22" s="62" t="s">
        <v>31</v>
      </c>
      <c r="C22" s="63">
        <v>40</v>
      </c>
      <c r="D22" s="26">
        <v>40</v>
      </c>
      <c r="E22" s="64">
        <f>D22/C22</f>
        <v>1</v>
      </c>
      <c r="F22" s="65"/>
      <c r="G22" s="65"/>
      <c r="H22" s="64">
        <v>1</v>
      </c>
      <c r="I22" s="66">
        <f>1/2*(E22+H22)</f>
        <v>1</v>
      </c>
      <c r="J22" s="28">
        <v>9000</v>
      </c>
      <c r="K22" s="28">
        <v>9609</v>
      </c>
      <c r="L22" s="64">
        <v>1</v>
      </c>
      <c r="M22" s="20">
        <v>9</v>
      </c>
      <c r="N22" s="20">
        <v>9</v>
      </c>
      <c r="O22" s="64">
        <v>1</v>
      </c>
      <c r="P22" s="66">
        <f>1/2*(+L22+O22)</f>
        <v>1</v>
      </c>
      <c r="Q22" s="29">
        <v>450</v>
      </c>
      <c r="R22" s="67">
        <v>406.2</v>
      </c>
      <c r="S22" s="66">
        <f>R22/Q22</f>
        <v>0.90266666666666662</v>
      </c>
      <c r="T22" s="64">
        <f>100*(0.35*I22+0.35*P22+0.3*S22)</f>
        <v>97.079999999999984</v>
      </c>
      <c r="U22" s="68">
        <v>85</v>
      </c>
    </row>
    <row r="23" spans="1:24" s="32" customFormat="1" ht="16.5" customHeight="1" x14ac:dyDescent="0.25">
      <c r="A23" s="20">
        <v>15</v>
      </c>
      <c r="B23" s="62" t="s">
        <v>32</v>
      </c>
      <c r="C23" s="63">
        <v>17</v>
      </c>
      <c r="D23" s="26">
        <v>18</v>
      </c>
      <c r="E23" s="64">
        <v>1</v>
      </c>
      <c r="F23" s="65"/>
      <c r="G23" s="65"/>
      <c r="H23" s="64">
        <v>1</v>
      </c>
      <c r="I23" s="66">
        <f t="shared" ref="I23:I32" si="3">1/2*(E23+H23)</f>
        <v>1</v>
      </c>
      <c r="J23" s="69">
        <v>6725</v>
      </c>
      <c r="K23" s="28">
        <v>6725</v>
      </c>
      <c r="L23" s="64">
        <v>1</v>
      </c>
      <c r="M23" s="20">
        <v>1</v>
      </c>
      <c r="N23" s="20">
        <v>1</v>
      </c>
      <c r="O23" s="64">
        <v>1</v>
      </c>
      <c r="P23" s="66">
        <f t="shared" ref="P23:P32" si="4">1/2*(+L23+O23)</f>
        <v>1</v>
      </c>
      <c r="Q23" s="29">
        <v>475</v>
      </c>
      <c r="R23" s="67">
        <v>738.1</v>
      </c>
      <c r="S23" s="66">
        <v>1</v>
      </c>
      <c r="T23" s="64">
        <f t="shared" ref="T23:T32" si="5">100*(0.35*I23+0.35*P23+0.3*S23)</f>
        <v>100</v>
      </c>
      <c r="U23" s="68">
        <v>100</v>
      </c>
    </row>
    <row r="24" spans="1:24" s="32" customFormat="1" ht="16.5" customHeight="1" x14ac:dyDescent="0.25">
      <c r="A24" s="20">
        <v>16</v>
      </c>
      <c r="B24" s="62" t="s">
        <v>33</v>
      </c>
      <c r="C24" s="63">
        <v>11</v>
      </c>
      <c r="D24" s="26">
        <v>11</v>
      </c>
      <c r="E24" s="64">
        <v>1</v>
      </c>
      <c r="F24" s="65"/>
      <c r="G24" s="65"/>
      <c r="H24" s="64">
        <v>1</v>
      </c>
      <c r="I24" s="66">
        <f t="shared" si="3"/>
        <v>1</v>
      </c>
      <c r="J24" s="69">
        <v>6500</v>
      </c>
      <c r="K24" s="28">
        <v>6500</v>
      </c>
      <c r="L24" s="64">
        <v>1</v>
      </c>
      <c r="M24" s="20">
        <v>0</v>
      </c>
      <c r="N24" s="20">
        <v>0</v>
      </c>
      <c r="O24" s="64">
        <v>0.5</v>
      </c>
      <c r="P24" s="66">
        <f t="shared" si="4"/>
        <v>0.75</v>
      </c>
      <c r="Q24" s="29">
        <v>160</v>
      </c>
      <c r="R24" s="67">
        <v>160</v>
      </c>
      <c r="S24" s="66">
        <f>R24/Q24</f>
        <v>1</v>
      </c>
      <c r="T24" s="64">
        <f t="shared" si="5"/>
        <v>91.249999999999986</v>
      </c>
      <c r="U24" s="68">
        <v>85</v>
      </c>
    </row>
    <row r="25" spans="1:24" s="32" customFormat="1" ht="16.5" customHeight="1" x14ac:dyDescent="0.25">
      <c r="A25" s="20">
        <v>17</v>
      </c>
      <c r="B25" s="62" t="s">
        <v>34</v>
      </c>
      <c r="C25" s="63">
        <v>15</v>
      </c>
      <c r="D25" s="26">
        <v>16</v>
      </c>
      <c r="E25" s="64">
        <v>1</v>
      </c>
      <c r="F25" s="65"/>
      <c r="G25" s="65"/>
      <c r="H25" s="64">
        <v>1</v>
      </c>
      <c r="I25" s="66">
        <f t="shared" si="3"/>
        <v>1</v>
      </c>
      <c r="J25" s="69">
        <v>2300</v>
      </c>
      <c r="K25" s="28">
        <v>2400</v>
      </c>
      <c r="L25" s="64">
        <v>1</v>
      </c>
      <c r="M25" s="20">
        <v>1</v>
      </c>
      <c r="N25" s="20">
        <v>1</v>
      </c>
      <c r="O25" s="64">
        <v>1</v>
      </c>
      <c r="P25" s="66">
        <f t="shared" si="4"/>
        <v>1</v>
      </c>
      <c r="Q25" s="29">
        <v>95</v>
      </c>
      <c r="R25" s="67">
        <v>95</v>
      </c>
      <c r="S25" s="66">
        <v>1</v>
      </c>
      <c r="T25" s="64">
        <f t="shared" si="5"/>
        <v>100</v>
      </c>
      <c r="U25" s="68">
        <v>100</v>
      </c>
    </row>
    <row r="26" spans="1:24" s="32" customFormat="1" ht="16.5" customHeight="1" x14ac:dyDescent="0.25">
      <c r="A26" s="20">
        <v>18</v>
      </c>
      <c r="B26" s="62" t="s">
        <v>35</v>
      </c>
      <c r="C26" s="63">
        <v>20</v>
      </c>
      <c r="D26" s="26">
        <v>25</v>
      </c>
      <c r="E26" s="64">
        <v>1</v>
      </c>
      <c r="F26" s="65"/>
      <c r="G26" s="65"/>
      <c r="H26" s="64">
        <v>1</v>
      </c>
      <c r="I26" s="66">
        <f t="shared" si="3"/>
        <v>1</v>
      </c>
      <c r="J26" s="69">
        <v>2750</v>
      </c>
      <c r="K26" s="28">
        <v>2760</v>
      </c>
      <c r="L26" s="64">
        <v>1</v>
      </c>
      <c r="M26" s="20">
        <v>7</v>
      </c>
      <c r="N26" s="20">
        <v>5</v>
      </c>
      <c r="O26" s="64">
        <f>N26/M26</f>
        <v>0.7142857142857143</v>
      </c>
      <c r="P26" s="66">
        <f t="shared" si="4"/>
        <v>0.85714285714285721</v>
      </c>
      <c r="Q26" s="29">
        <v>110</v>
      </c>
      <c r="R26" s="67">
        <v>111</v>
      </c>
      <c r="S26" s="66">
        <v>1</v>
      </c>
      <c r="T26" s="64">
        <f t="shared" si="5"/>
        <v>95</v>
      </c>
      <c r="U26" s="68">
        <v>85</v>
      </c>
    </row>
    <row r="27" spans="1:24" s="32" customFormat="1" ht="16.5" customHeight="1" x14ac:dyDescent="0.25">
      <c r="A27" s="20">
        <v>19</v>
      </c>
      <c r="B27" s="62" t="s">
        <v>36</v>
      </c>
      <c r="C27" s="63">
        <v>5</v>
      </c>
      <c r="D27" s="26">
        <v>7</v>
      </c>
      <c r="E27" s="64">
        <v>1</v>
      </c>
      <c r="F27" s="65"/>
      <c r="G27" s="65"/>
      <c r="H27" s="64">
        <v>1</v>
      </c>
      <c r="I27" s="66">
        <f t="shared" si="3"/>
        <v>1</v>
      </c>
      <c r="J27" s="69">
        <v>1400</v>
      </c>
      <c r="K27" s="28">
        <v>1560</v>
      </c>
      <c r="L27" s="64">
        <v>1</v>
      </c>
      <c r="M27" s="20">
        <v>0</v>
      </c>
      <c r="N27" s="20">
        <v>0</v>
      </c>
      <c r="O27" s="64">
        <v>0.5</v>
      </c>
      <c r="P27" s="66">
        <f t="shared" si="4"/>
        <v>0.75</v>
      </c>
      <c r="Q27" s="29">
        <v>50</v>
      </c>
      <c r="R27" s="67">
        <v>50</v>
      </c>
      <c r="S27" s="66">
        <f>R27/Q27</f>
        <v>1</v>
      </c>
      <c r="T27" s="64">
        <f t="shared" si="5"/>
        <v>91.249999999999986</v>
      </c>
      <c r="U27" s="68">
        <v>85</v>
      </c>
    </row>
    <row r="28" spans="1:24" s="32" customFormat="1" ht="16.5" customHeight="1" x14ac:dyDescent="0.25">
      <c r="A28" s="20">
        <v>22</v>
      </c>
      <c r="B28" s="70" t="s">
        <v>37</v>
      </c>
      <c r="C28" s="63">
        <v>11</v>
      </c>
      <c r="D28" s="26">
        <v>11</v>
      </c>
      <c r="E28" s="64">
        <v>1</v>
      </c>
      <c r="F28" s="65"/>
      <c r="G28" s="65"/>
      <c r="H28" s="64">
        <v>1</v>
      </c>
      <c r="I28" s="66">
        <f t="shared" si="3"/>
        <v>1</v>
      </c>
      <c r="J28" s="69">
        <v>2800</v>
      </c>
      <c r="K28" s="28">
        <v>2800</v>
      </c>
      <c r="L28" s="64">
        <v>1</v>
      </c>
      <c r="M28" s="20">
        <v>4</v>
      </c>
      <c r="N28" s="20">
        <v>4</v>
      </c>
      <c r="O28" s="64">
        <v>1</v>
      </c>
      <c r="P28" s="66">
        <f t="shared" si="4"/>
        <v>1</v>
      </c>
      <c r="Q28" s="29">
        <v>95</v>
      </c>
      <c r="R28" s="67">
        <v>96.238</v>
      </c>
      <c r="S28" s="66">
        <v>1</v>
      </c>
      <c r="T28" s="64">
        <f t="shared" si="5"/>
        <v>100</v>
      </c>
      <c r="U28" s="68">
        <v>100</v>
      </c>
    </row>
    <row r="29" spans="1:24" s="32" customFormat="1" ht="16.5" customHeight="1" x14ac:dyDescent="0.25">
      <c r="A29" s="20">
        <v>23</v>
      </c>
      <c r="B29" s="70" t="s">
        <v>38</v>
      </c>
      <c r="C29" s="63">
        <v>3</v>
      </c>
      <c r="D29" s="26">
        <v>3</v>
      </c>
      <c r="E29" s="64">
        <f>D29/C29</f>
        <v>1</v>
      </c>
      <c r="F29" s="65"/>
      <c r="G29" s="65"/>
      <c r="H29" s="64">
        <v>1</v>
      </c>
      <c r="I29" s="66">
        <f t="shared" si="3"/>
        <v>1</v>
      </c>
      <c r="J29" s="69">
        <v>1300</v>
      </c>
      <c r="K29" s="28">
        <v>2150</v>
      </c>
      <c r="L29" s="64">
        <v>1</v>
      </c>
      <c r="M29" s="20">
        <v>1</v>
      </c>
      <c r="N29" s="20">
        <v>1</v>
      </c>
      <c r="O29" s="64">
        <v>1</v>
      </c>
      <c r="P29" s="66">
        <f t="shared" si="4"/>
        <v>1</v>
      </c>
      <c r="Q29" s="29">
        <v>100</v>
      </c>
      <c r="R29" s="67">
        <v>0</v>
      </c>
      <c r="S29" s="66">
        <v>0</v>
      </c>
      <c r="T29" s="64">
        <f t="shared" si="5"/>
        <v>70</v>
      </c>
      <c r="U29" s="68">
        <v>0</v>
      </c>
    </row>
    <row r="30" spans="1:24" s="32" customFormat="1" ht="16.5" customHeight="1" x14ac:dyDescent="0.25">
      <c r="A30" s="20">
        <v>24</v>
      </c>
      <c r="B30" s="70" t="s">
        <v>39</v>
      </c>
      <c r="C30" s="63">
        <v>15</v>
      </c>
      <c r="D30" s="26">
        <v>9</v>
      </c>
      <c r="E30" s="64">
        <f>D30/C30</f>
        <v>0.6</v>
      </c>
      <c r="F30" s="65"/>
      <c r="G30" s="65"/>
      <c r="H30" s="64">
        <v>1</v>
      </c>
      <c r="I30" s="66">
        <f t="shared" si="3"/>
        <v>0.8</v>
      </c>
      <c r="J30" s="69">
        <v>8000</v>
      </c>
      <c r="K30" s="28">
        <v>3280</v>
      </c>
      <c r="L30" s="64">
        <f>K30/J30</f>
        <v>0.41</v>
      </c>
      <c r="M30" s="20">
        <v>1</v>
      </c>
      <c r="N30" s="20">
        <v>1</v>
      </c>
      <c r="O30" s="64">
        <v>1</v>
      </c>
      <c r="P30" s="66">
        <f t="shared" si="4"/>
        <v>0.70499999999999996</v>
      </c>
      <c r="Q30" s="29">
        <v>2000</v>
      </c>
      <c r="R30" s="67">
        <v>0</v>
      </c>
      <c r="S30" s="66">
        <f>R30/Q30</f>
        <v>0</v>
      </c>
      <c r="T30" s="64">
        <f t="shared" si="5"/>
        <v>52.674999999999997</v>
      </c>
      <c r="U30" s="68">
        <v>0</v>
      </c>
    </row>
    <row r="31" spans="1:24" s="32" customFormat="1" ht="16.5" customHeight="1" x14ac:dyDescent="0.25">
      <c r="A31" s="20">
        <v>25</v>
      </c>
      <c r="B31" s="70" t="s">
        <v>40</v>
      </c>
      <c r="C31" s="63">
        <v>11</v>
      </c>
      <c r="D31" s="26">
        <v>11</v>
      </c>
      <c r="E31" s="64">
        <v>1</v>
      </c>
      <c r="F31" s="65"/>
      <c r="G31" s="65"/>
      <c r="H31" s="64">
        <v>1</v>
      </c>
      <c r="I31" s="66">
        <f t="shared" si="3"/>
        <v>1</v>
      </c>
      <c r="J31" s="69">
        <v>2550</v>
      </c>
      <c r="K31" s="28">
        <v>3730</v>
      </c>
      <c r="L31" s="64">
        <v>1</v>
      </c>
      <c r="M31" s="20">
        <v>0</v>
      </c>
      <c r="N31" s="20">
        <v>0</v>
      </c>
      <c r="O31" s="64">
        <v>0.5</v>
      </c>
      <c r="P31" s="66">
        <f t="shared" si="4"/>
        <v>0.75</v>
      </c>
      <c r="Q31" s="29">
        <v>106.22</v>
      </c>
      <c r="R31" s="67">
        <v>0</v>
      </c>
      <c r="S31" s="66">
        <v>0</v>
      </c>
      <c r="T31" s="64">
        <f t="shared" si="5"/>
        <v>61.249999999999993</v>
      </c>
      <c r="U31" s="68">
        <v>0</v>
      </c>
    </row>
    <row r="32" spans="1:24" s="32" customFormat="1" ht="16.5" customHeight="1" x14ac:dyDescent="0.25">
      <c r="A32" s="20">
        <v>26</v>
      </c>
      <c r="B32" s="70" t="s">
        <v>41</v>
      </c>
      <c r="C32" s="63">
        <v>10</v>
      </c>
      <c r="D32" s="26">
        <v>14</v>
      </c>
      <c r="E32" s="64">
        <v>1</v>
      </c>
      <c r="F32" s="65"/>
      <c r="G32" s="65"/>
      <c r="H32" s="64">
        <v>1</v>
      </c>
      <c r="I32" s="66">
        <f t="shared" si="3"/>
        <v>1</v>
      </c>
      <c r="J32" s="69">
        <v>1200</v>
      </c>
      <c r="K32" s="28">
        <v>1440</v>
      </c>
      <c r="L32" s="64">
        <v>1</v>
      </c>
      <c r="M32" s="20">
        <v>2</v>
      </c>
      <c r="N32" s="20">
        <v>2</v>
      </c>
      <c r="O32" s="64">
        <v>1</v>
      </c>
      <c r="P32" s="66">
        <f t="shared" si="4"/>
        <v>1</v>
      </c>
      <c r="Q32" s="29">
        <v>50</v>
      </c>
      <c r="R32" s="67">
        <v>58</v>
      </c>
      <c r="S32" s="66">
        <v>1</v>
      </c>
      <c r="T32" s="64">
        <f t="shared" si="5"/>
        <v>100</v>
      </c>
      <c r="U32" s="68">
        <v>100</v>
      </c>
    </row>
    <row r="33" spans="1:24" x14ac:dyDescent="0.25">
      <c r="R33" s="71">
        <f>SUM(R22:R32)</f>
        <v>1714.538</v>
      </c>
      <c r="W33" s="71"/>
    </row>
    <row r="35" spans="1:24" s="73" customFormat="1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72"/>
    </row>
    <row r="36" spans="1:24" s="73" customFormat="1" ht="15" customHeight="1" x14ac:dyDescent="0.25">
      <c r="A36" s="5" t="s">
        <v>1</v>
      </c>
      <c r="B36" s="74" t="s">
        <v>2</v>
      </c>
      <c r="C36" s="74" t="s">
        <v>6</v>
      </c>
      <c r="D36" s="74"/>
      <c r="E36" s="74"/>
      <c r="F36" s="74"/>
      <c r="G36" s="74"/>
      <c r="H36" s="74"/>
      <c r="I36" s="75" t="s">
        <v>5</v>
      </c>
      <c r="J36" s="76"/>
      <c r="K36" s="76"/>
      <c r="L36" s="76"/>
      <c r="M36" s="76"/>
      <c r="N36" s="77"/>
      <c r="O36" s="78"/>
      <c r="P36" s="74" t="s">
        <v>8</v>
      </c>
      <c r="Q36" s="74"/>
      <c r="R36" s="74"/>
      <c r="S36" s="74" t="s">
        <v>42</v>
      </c>
      <c r="T36" s="79" t="s">
        <v>11</v>
      </c>
      <c r="U36" s="32"/>
      <c r="V36" s="1"/>
      <c r="W36" s="1"/>
      <c r="X36" s="72"/>
    </row>
    <row r="37" spans="1:24" s="73" customFormat="1" ht="117" customHeight="1" x14ac:dyDescent="0.25">
      <c r="A37" s="5"/>
      <c r="B37" s="74"/>
      <c r="C37" s="80" t="s">
        <v>43</v>
      </c>
      <c r="D37" s="81"/>
      <c r="E37" s="74" t="s">
        <v>4</v>
      </c>
      <c r="F37" s="80" t="s">
        <v>44</v>
      </c>
      <c r="G37" s="81"/>
      <c r="H37" s="74" t="s">
        <v>4</v>
      </c>
      <c r="I37" s="80" t="s">
        <v>45</v>
      </c>
      <c r="J37" s="81"/>
      <c r="K37" s="74" t="s">
        <v>4</v>
      </c>
      <c r="L37" s="80" t="s">
        <v>46</v>
      </c>
      <c r="M37" s="81"/>
      <c r="N37" s="82" t="s">
        <v>4</v>
      </c>
      <c r="O37" s="82" t="s">
        <v>4</v>
      </c>
      <c r="P37" s="74" t="s">
        <v>16</v>
      </c>
      <c r="Q37" s="74" t="s">
        <v>17</v>
      </c>
      <c r="R37" s="74" t="s">
        <v>9</v>
      </c>
      <c r="S37" s="74"/>
      <c r="T37" s="83"/>
      <c r="U37" s="32"/>
      <c r="V37" s="1"/>
      <c r="W37" s="1"/>
      <c r="X37" s="72"/>
    </row>
    <row r="38" spans="1:24" s="73" customFormat="1" x14ac:dyDescent="0.25">
      <c r="A38" s="5"/>
      <c r="B38" s="74"/>
      <c r="C38" s="84" t="s">
        <v>16</v>
      </c>
      <c r="D38" s="84" t="s">
        <v>17</v>
      </c>
      <c r="E38" s="74"/>
      <c r="F38" s="84" t="s">
        <v>16</v>
      </c>
      <c r="G38" s="84" t="s">
        <v>17</v>
      </c>
      <c r="H38" s="74"/>
      <c r="I38" s="84" t="s">
        <v>16</v>
      </c>
      <c r="J38" s="84" t="s">
        <v>17</v>
      </c>
      <c r="K38" s="74"/>
      <c r="L38" s="84" t="s">
        <v>16</v>
      </c>
      <c r="M38" s="84" t="s">
        <v>17</v>
      </c>
      <c r="N38" s="85"/>
      <c r="O38" s="85"/>
      <c r="P38" s="74"/>
      <c r="Q38" s="74"/>
      <c r="R38" s="74"/>
      <c r="S38" s="74"/>
      <c r="T38" s="86"/>
      <c r="U38" s="32"/>
      <c r="V38" s="1"/>
      <c r="W38" s="1"/>
      <c r="X38" s="72"/>
    </row>
    <row r="39" spans="1:24" s="92" customFormat="1" ht="30.75" customHeight="1" x14ac:dyDescent="0.25">
      <c r="A39" s="20">
        <v>1</v>
      </c>
      <c r="B39" s="65" t="s">
        <v>47</v>
      </c>
      <c r="C39" s="65">
        <v>1</v>
      </c>
      <c r="D39" s="65">
        <v>1</v>
      </c>
      <c r="E39" s="87">
        <f>1/1*(D39/C39)</f>
        <v>1</v>
      </c>
      <c r="F39" s="65">
        <v>2</v>
      </c>
      <c r="G39" s="65">
        <v>4</v>
      </c>
      <c r="H39" s="87">
        <v>1</v>
      </c>
      <c r="I39" s="65">
        <v>1412</v>
      </c>
      <c r="J39" s="65">
        <v>572</v>
      </c>
      <c r="K39" s="87">
        <f>1/1*(J39/I39)</f>
        <v>0.40509915014164305</v>
      </c>
      <c r="L39" s="65">
        <v>20</v>
      </c>
      <c r="M39" s="65">
        <v>18</v>
      </c>
      <c r="N39" s="87">
        <f>1/1*(M39/L39)</f>
        <v>0.9</v>
      </c>
      <c r="O39" s="88">
        <f>(N39+K39+H39+E39)/4</f>
        <v>0.82627478753541084</v>
      </c>
      <c r="P39" s="65"/>
      <c r="Q39" s="65">
        <v>0</v>
      </c>
      <c r="R39" s="89" t="e">
        <f>1/1*(Q39/P39)</f>
        <v>#DIV/0!</v>
      </c>
      <c r="S39" s="90">
        <f>100*O39</f>
        <v>82.627478753541084</v>
      </c>
      <c r="T39" s="68">
        <v>85</v>
      </c>
      <c r="U39" s="32"/>
      <c r="V39" s="32"/>
      <c r="W39" s="32"/>
      <c r="X39" s="91"/>
    </row>
    <row r="40" spans="1:24" s="73" customFormat="1" x14ac:dyDescent="0.2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72"/>
    </row>
    <row r="41" spans="1:24" s="73" customFormat="1" x14ac:dyDescent="0.25">
      <c r="A41" s="15"/>
      <c r="B41" s="1" t="s">
        <v>48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72"/>
    </row>
    <row r="42" spans="1:24" s="73" customFormat="1" x14ac:dyDescent="0.25">
      <c r="A42" s="5" t="s">
        <v>1</v>
      </c>
      <c r="B42" s="5" t="s">
        <v>2</v>
      </c>
      <c r="C42" s="5" t="s">
        <v>5</v>
      </c>
      <c r="D42" s="5"/>
      <c r="E42" s="5"/>
      <c r="F42" s="5" t="s">
        <v>3</v>
      </c>
      <c r="G42" s="5"/>
      <c r="H42" s="5"/>
      <c r="I42" s="5" t="s">
        <v>8</v>
      </c>
      <c r="J42" s="5"/>
      <c r="K42" s="5"/>
      <c r="L42" s="5" t="s">
        <v>42</v>
      </c>
      <c r="M42" s="9" t="s">
        <v>11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72"/>
    </row>
    <row r="43" spans="1:24" s="73" customFormat="1" ht="89.25" customHeight="1" x14ac:dyDescent="0.25">
      <c r="A43" s="5"/>
      <c r="B43" s="5"/>
      <c r="C43" s="5" t="s">
        <v>49</v>
      </c>
      <c r="D43" s="5"/>
      <c r="E43" s="5" t="s">
        <v>4</v>
      </c>
      <c r="F43" s="5" t="s">
        <v>50</v>
      </c>
      <c r="G43" s="5"/>
      <c r="H43" s="5" t="s">
        <v>7</v>
      </c>
      <c r="I43" s="5" t="s">
        <v>16</v>
      </c>
      <c r="J43" s="5" t="s">
        <v>17</v>
      </c>
      <c r="K43" s="5" t="s">
        <v>9</v>
      </c>
      <c r="L43" s="5"/>
      <c r="M43" s="14"/>
      <c r="N43" s="1"/>
      <c r="O43" s="1"/>
      <c r="P43" s="1"/>
      <c r="Q43" s="1"/>
      <c r="R43" s="1"/>
      <c r="S43" s="1"/>
      <c r="T43" s="1"/>
      <c r="U43" s="1"/>
      <c r="V43" s="1"/>
      <c r="W43" s="1"/>
      <c r="X43" s="72"/>
    </row>
    <row r="44" spans="1:24" s="73" customFormat="1" x14ac:dyDescent="0.25">
      <c r="A44" s="5"/>
      <c r="B44" s="5"/>
      <c r="C44" s="93" t="s">
        <v>16</v>
      </c>
      <c r="D44" s="93" t="s">
        <v>17</v>
      </c>
      <c r="E44" s="5"/>
      <c r="F44" s="93" t="s">
        <v>16</v>
      </c>
      <c r="G44" s="93" t="s">
        <v>17</v>
      </c>
      <c r="H44" s="5"/>
      <c r="I44" s="5"/>
      <c r="J44" s="5"/>
      <c r="K44" s="5"/>
      <c r="L44" s="5"/>
      <c r="M44" s="19"/>
      <c r="N44" s="1"/>
      <c r="O44" s="1"/>
      <c r="P44" s="1"/>
      <c r="Q44" s="1"/>
      <c r="R44" s="1"/>
      <c r="S44" s="1"/>
      <c r="T44" s="1"/>
      <c r="U44" s="1"/>
      <c r="V44" s="1"/>
      <c r="W44" s="1"/>
      <c r="X44" s="72"/>
    </row>
    <row r="45" spans="1:24" s="73" customFormat="1" ht="33.75" customHeight="1" x14ac:dyDescent="0.25">
      <c r="A45" s="16">
        <v>1</v>
      </c>
      <c r="B45" s="94" t="s">
        <v>51</v>
      </c>
      <c r="C45" s="95">
        <v>55</v>
      </c>
      <c r="D45" s="95">
        <f>89+25</f>
        <v>114</v>
      </c>
      <c r="E45" s="96">
        <v>1</v>
      </c>
      <c r="F45" s="69">
        <v>76350</v>
      </c>
      <c r="G45" s="97">
        <f>44300+38700+20050</f>
        <v>103050</v>
      </c>
      <c r="H45" s="96">
        <v>1</v>
      </c>
      <c r="I45" s="98">
        <v>125</v>
      </c>
      <c r="J45" s="28">
        <v>167.95</v>
      </c>
      <c r="K45" s="99">
        <v>1</v>
      </c>
      <c r="L45" s="99">
        <f>100*(0.35*E45+0.35*H45+0.3*K45)</f>
        <v>100</v>
      </c>
      <c r="M45" s="100">
        <v>100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72"/>
    </row>
    <row r="46" spans="1:24" s="92" customFormat="1" ht="60" x14ac:dyDescent="0.25">
      <c r="A46" s="20">
        <v>2</v>
      </c>
      <c r="B46" s="101" t="s">
        <v>52</v>
      </c>
      <c r="C46" s="65">
        <v>6</v>
      </c>
      <c r="D46" s="65">
        <f>3+7</f>
        <v>10</v>
      </c>
      <c r="E46" s="87">
        <v>1</v>
      </c>
      <c r="F46" s="69">
        <v>20500</v>
      </c>
      <c r="G46" s="69">
        <f>2942+8472+13353</f>
        <v>24767</v>
      </c>
      <c r="H46" s="87">
        <v>1</v>
      </c>
      <c r="I46" s="28">
        <v>70</v>
      </c>
      <c r="J46" s="28">
        <v>42.68</v>
      </c>
      <c r="K46" s="87">
        <f>J46/I46</f>
        <v>0.60971428571428576</v>
      </c>
      <c r="L46" s="64">
        <f>100*(0.35*E46+0.35*H46+0.3*K46)</f>
        <v>88.291428571428568</v>
      </c>
      <c r="M46" s="68">
        <v>85</v>
      </c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91"/>
    </row>
    <row r="47" spans="1:24" s="92" customFormat="1" ht="75" x14ac:dyDescent="0.25">
      <c r="A47" s="20">
        <v>3</v>
      </c>
      <c r="B47" s="101" t="s">
        <v>53</v>
      </c>
      <c r="C47" s="65">
        <v>8</v>
      </c>
      <c r="D47" s="65">
        <f>8</f>
        <v>8</v>
      </c>
      <c r="E47" s="87">
        <v>1</v>
      </c>
      <c r="F47" s="69">
        <v>19950</v>
      </c>
      <c r="G47" s="69">
        <f>19950</f>
        <v>19950</v>
      </c>
      <c r="H47" s="87">
        <f>G47/F47</f>
        <v>1</v>
      </c>
      <c r="I47" s="28">
        <v>250</v>
      </c>
      <c r="J47" s="28">
        <v>119</v>
      </c>
      <c r="K47" s="87">
        <f>1/1*(J47/I47)</f>
        <v>0.47599999999999998</v>
      </c>
      <c r="L47" s="64">
        <f>100*(0.35*E47+0.35*H47+0.3*K47)</f>
        <v>84.28</v>
      </c>
      <c r="M47" s="68">
        <v>85</v>
      </c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91"/>
    </row>
    <row r="48" spans="1:24" s="73" customFormat="1" ht="45.75" customHeight="1" x14ac:dyDescent="0.25">
      <c r="A48" s="16">
        <v>4</v>
      </c>
      <c r="B48" s="94" t="s">
        <v>54</v>
      </c>
      <c r="C48" s="65">
        <v>4</v>
      </c>
      <c r="D48" s="65">
        <f>8+3</f>
        <v>11</v>
      </c>
      <c r="E48" s="87">
        <v>1</v>
      </c>
      <c r="F48" s="69">
        <v>4835</v>
      </c>
      <c r="G48" s="69">
        <f>1111+2300+1149</f>
        <v>4560</v>
      </c>
      <c r="H48" s="96">
        <f>G48/F48</f>
        <v>0.94312306101344368</v>
      </c>
      <c r="I48" s="98">
        <v>17</v>
      </c>
      <c r="J48" s="28">
        <v>0</v>
      </c>
      <c r="K48" s="96">
        <f>J48/I48</f>
        <v>0</v>
      </c>
      <c r="L48" s="99">
        <f>100*(0.35*E48+0.35*H48+0.3*K48)</f>
        <v>68.009307135470536</v>
      </c>
      <c r="M48" s="100">
        <v>0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72"/>
    </row>
    <row r="49" spans="1:24" s="73" customFormat="1" ht="30" customHeight="1" x14ac:dyDescent="0.25">
      <c r="A49" s="16">
        <v>5</v>
      </c>
      <c r="B49" s="94" t="s">
        <v>55</v>
      </c>
      <c r="C49" s="95">
        <v>3</v>
      </c>
      <c r="D49" s="95">
        <f>2+3</f>
        <v>5</v>
      </c>
      <c r="E49" s="96">
        <v>1</v>
      </c>
      <c r="F49" s="97">
        <v>4250</v>
      </c>
      <c r="G49" s="97">
        <f>1600+520+650</f>
        <v>2770</v>
      </c>
      <c r="H49" s="96">
        <f>G49/F49</f>
        <v>0.65176470588235291</v>
      </c>
      <c r="I49" s="95">
        <v>27.45</v>
      </c>
      <c r="J49" s="65">
        <v>27.45</v>
      </c>
      <c r="K49" s="96">
        <f>J49/I49</f>
        <v>1</v>
      </c>
      <c r="L49" s="99">
        <f>100*(0.35*E49+0.35*H49+0.3*K49)</f>
        <v>87.811764705882339</v>
      </c>
      <c r="M49" s="100">
        <v>85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72"/>
    </row>
    <row r="50" spans="1:24" s="73" customFormat="1" x14ac:dyDescent="0.25">
      <c r="A50" s="15"/>
      <c r="B50" s="1"/>
      <c r="C50" s="1"/>
      <c r="D50" s="1"/>
      <c r="E50" s="1"/>
      <c r="F50" s="1"/>
      <c r="G50" s="1"/>
      <c r="H50" s="1"/>
      <c r="I50" s="1"/>
      <c r="J50" s="102">
        <f>SUM(J45:J49)</f>
        <v>357.08</v>
      </c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72"/>
    </row>
    <row r="51" spans="1:24" s="73" customFormat="1" x14ac:dyDescent="0.25">
      <c r="A51" s="15"/>
      <c r="B51" s="1" t="s">
        <v>56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72"/>
    </row>
    <row r="52" spans="1:24" s="73" customFormat="1" ht="15" customHeight="1" x14ac:dyDescent="0.25">
      <c r="A52" s="5" t="s">
        <v>1</v>
      </c>
      <c r="B52" s="5" t="s">
        <v>2</v>
      </c>
      <c r="C52" s="103" t="s">
        <v>3</v>
      </c>
      <c r="D52" s="104"/>
      <c r="E52" s="104"/>
      <c r="F52" s="104"/>
      <c r="G52" s="104"/>
      <c r="H52" s="104"/>
      <c r="I52" s="104"/>
      <c r="J52" s="104"/>
      <c r="K52" s="104"/>
      <c r="L52" s="105"/>
      <c r="M52" s="5" t="s">
        <v>8</v>
      </c>
      <c r="N52" s="5"/>
      <c r="O52" s="5"/>
      <c r="P52" s="5" t="s">
        <v>42</v>
      </c>
      <c r="Q52" s="9" t="s">
        <v>11</v>
      </c>
      <c r="R52" s="1"/>
      <c r="S52" s="1"/>
      <c r="T52" s="1"/>
      <c r="U52" s="72"/>
    </row>
    <row r="53" spans="1:24" s="73" customFormat="1" ht="133.5" customHeight="1" x14ac:dyDescent="0.25">
      <c r="A53" s="5"/>
      <c r="B53" s="5"/>
      <c r="C53" s="106" t="s">
        <v>57</v>
      </c>
      <c r="D53" s="107"/>
      <c r="E53" s="5" t="s">
        <v>7</v>
      </c>
      <c r="F53" s="103" t="s">
        <v>58</v>
      </c>
      <c r="G53" s="108"/>
      <c r="H53" s="5" t="s">
        <v>7</v>
      </c>
      <c r="I53" s="103" t="s">
        <v>59</v>
      </c>
      <c r="J53" s="108"/>
      <c r="K53" s="5" t="s">
        <v>7</v>
      </c>
      <c r="L53" s="109" t="s">
        <v>7</v>
      </c>
      <c r="M53" s="5" t="s">
        <v>16</v>
      </c>
      <c r="N53" s="5" t="s">
        <v>17</v>
      </c>
      <c r="O53" s="5" t="s">
        <v>9</v>
      </c>
      <c r="P53" s="5"/>
      <c r="Q53" s="14"/>
      <c r="R53" s="1"/>
      <c r="S53" s="1"/>
      <c r="T53" s="1"/>
      <c r="U53" s="72"/>
    </row>
    <row r="54" spans="1:24" s="73" customFormat="1" ht="42" customHeight="1" x14ac:dyDescent="0.25">
      <c r="A54" s="5"/>
      <c r="B54" s="5"/>
      <c r="C54" s="93" t="s">
        <v>16</v>
      </c>
      <c r="D54" s="93" t="s">
        <v>17</v>
      </c>
      <c r="E54" s="5"/>
      <c r="F54" s="93" t="s">
        <v>16</v>
      </c>
      <c r="G54" s="93" t="s">
        <v>17</v>
      </c>
      <c r="H54" s="5"/>
      <c r="I54" s="93" t="s">
        <v>16</v>
      </c>
      <c r="J54" s="93" t="s">
        <v>17</v>
      </c>
      <c r="K54" s="5"/>
      <c r="L54" s="110"/>
      <c r="M54" s="5"/>
      <c r="N54" s="5"/>
      <c r="O54" s="5"/>
      <c r="P54" s="5"/>
      <c r="Q54" s="19"/>
      <c r="R54" s="1"/>
      <c r="S54" s="1"/>
      <c r="T54" s="1"/>
      <c r="U54" s="72"/>
    </row>
    <row r="55" spans="1:24" s="73" customFormat="1" ht="48" customHeight="1" x14ac:dyDescent="0.25">
      <c r="A55" s="16">
        <v>1</v>
      </c>
      <c r="B55" s="94" t="s">
        <v>60</v>
      </c>
      <c r="C55" s="111">
        <v>160000</v>
      </c>
      <c r="D55" s="98">
        <f>160650</f>
        <v>160650</v>
      </c>
      <c r="E55" s="112">
        <v>1</v>
      </c>
      <c r="F55" s="111">
        <v>7000</v>
      </c>
      <c r="G55" s="98">
        <v>7025</v>
      </c>
      <c r="H55" s="112">
        <f>G55/F55</f>
        <v>1.0035714285714286</v>
      </c>
      <c r="I55" s="98">
        <v>65000</v>
      </c>
      <c r="J55" s="98">
        <v>65007</v>
      </c>
      <c r="K55" s="112">
        <v>1</v>
      </c>
      <c r="L55" s="113">
        <f>1/3*(E55+H55+K55)</f>
        <v>1.0011904761904762</v>
      </c>
      <c r="M55" s="98">
        <v>200</v>
      </c>
      <c r="N55" s="98">
        <v>397.15499999999997</v>
      </c>
      <c r="O55" s="96">
        <v>1</v>
      </c>
      <c r="P55" s="99">
        <f>100*(0.35*E55+0.35*L55+0.3*O55)</f>
        <v>100.04166666666667</v>
      </c>
      <c r="Q55" s="100">
        <v>100</v>
      </c>
      <c r="R55" s="1"/>
      <c r="S55" s="1"/>
      <c r="T55" s="1"/>
      <c r="U55" s="72"/>
    </row>
    <row r="56" spans="1:24" s="73" customFormat="1" ht="42.75" customHeight="1" x14ac:dyDescent="0.25">
      <c r="A56" s="16">
        <v>3</v>
      </c>
      <c r="B56" s="101" t="s">
        <v>61</v>
      </c>
      <c r="C56" s="28">
        <v>57552</v>
      </c>
      <c r="D56" s="98">
        <v>57552</v>
      </c>
      <c r="E56" s="112">
        <f>D56/C56</f>
        <v>1</v>
      </c>
      <c r="F56" s="28">
        <v>2620</v>
      </c>
      <c r="G56" s="98">
        <f>2620+445</f>
        <v>3065</v>
      </c>
      <c r="H56" s="112">
        <v>1</v>
      </c>
      <c r="I56" s="28">
        <v>42628</v>
      </c>
      <c r="J56" s="98">
        <f>42628+450</f>
        <v>43078</v>
      </c>
      <c r="K56" s="112">
        <v>1</v>
      </c>
      <c r="L56" s="113">
        <f>1/3*(E56+H56+K56)</f>
        <v>1</v>
      </c>
      <c r="M56" s="95"/>
      <c r="N56" s="95"/>
      <c r="O56" s="95">
        <v>0</v>
      </c>
      <c r="P56" s="99">
        <f>100*(0.35*E56+0.35*L56+0.35)</f>
        <v>104.99999999999999</v>
      </c>
      <c r="Q56" s="114">
        <v>100</v>
      </c>
      <c r="R56" s="1"/>
      <c r="S56" s="1"/>
      <c r="T56" s="1"/>
      <c r="U56" s="72"/>
    </row>
    <row r="57" spans="1:24" s="73" customFormat="1" ht="47.25" customHeight="1" x14ac:dyDescent="0.25">
      <c r="A57" s="16">
        <v>4</v>
      </c>
      <c r="B57" s="101" t="s">
        <v>62</v>
      </c>
      <c r="C57" s="111">
        <v>7908</v>
      </c>
      <c r="D57" s="98">
        <f>7908</f>
        <v>7908</v>
      </c>
      <c r="E57" s="112">
        <f>D57/C57</f>
        <v>1</v>
      </c>
      <c r="F57" s="111">
        <v>379</v>
      </c>
      <c r="G57" s="115">
        <v>379</v>
      </c>
      <c r="H57" s="112">
        <v>1</v>
      </c>
      <c r="I57" s="98">
        <v>2925</v>
      </c>
      <c r="J57" s="115">
        <v>2925</v>
      </c>
      <c r="K57" s="112">
        <v>1</v>
      </c>
      <c r="L57" s="113">
        <f>1/3*(E57+H57+K57)</f>
        <v>1</v>
      </c>
      <c r="M57" s="95"/>
      <c r="N57" s="95"/>
      <c r="O57" s="95">
        <v>0</v>
      </c>
      <c r="P57" s="99">
        <f>100*(0.35*E57+0.35*L57+0.35)</f>
        <v>104.99999999999999</v>
      </c>
      <c r="Q57" s="114">
        <v>100</v>
      </c>
      <c r="R57" s="1"/>
      <c r="S57" s="1"/>
      <c r="T57" s="1"/>
      <c r="U57" s="72"/>
    </row>
    <row r="58" spans="1:24" ht="6.75" customHeight="1" x14ac:dyDescent="0.25"/>
    <row r="59" spans="1:24" ht="30" customHeight="1" x14ac:dyDescent="0.25">
      <c r="A59" s="5" t="s">
        <v>1</v>
      </c>
      <c r="B59" s="5" t="s">
        <v>2</v>
      </c>
      <c r="C59" s="5" t="s">
        <v>5</v>
      </c>
      <c r="D59" s="5"/>
      <c r="E59" s="5" t="s">
        <v>42</v>
      </c>
      <c r="F59" s="116" t="s">
        <v>3</v>
      </c>
      <c r="G59" s="117"/>
      <c r="H59" s="118"/>
      <c r="I59" s="6" t="s">
        <v>4</v>
      </c>
      <c r="J59" s="5" t="s">
        <v>63</v>
      </c>
      <c r="K59" s="5"/>
      <c r="L59" s="109" t="s">
        <v>42</v>
      </c>
      <c r="M59" s="103" t="s">
        <v>8</v>
      </c>
      <c r="N59" s="119"/>
      <c r="O59" s="108"/>
      <c r="P59" s="120" t="s">
        <v>10</v>
      </c>
      <c r="Q59" s="120" t="s">
        <v>11</v>
      </c>
      <c r="U59" s="4"/>
      <c r="V59" s="1"/>
      <c r="X59" s="1"/>
    </row>
    <row r="60" spans="1:24" ht="87.75" customHeight="1" x14ac:dyDescent="0.25">
      <c r="A60" s="5"/>
      <c r="B60" s="5"/>
      <c r="C60" s="5" t="s">
        <v>64</v>
      </c>
      <c r="D60" s="5"/>
      <c r="E60" s="5"/>
      <c r="F60" s="121" t="s">
        <v>65</v>
      </c>
      <c r="G60" s="121"/>
      <c r="H60" s="109" t="s">
        <v>42</v>
      </c>
      <c r="I60" s="6"/>
      <c r="J60" s="5" t="s">
        <v>66</v>
      </c>
      <c r="K60" s="5"/>
      <c r="L60" s="122"/>
      <c r="M60" s="109" t="s">
        <v>16</v>
      </c>
      <c r="N60" s="109" t="s">
        <v>17</v>
      </c>
      <c r="O60" s="109" t="s">
        <v>9</v>
      </c>
      <c r="P60" s="123"/>
      <c r="Q60" s="123"/>
      <c r="U60" s="4"/>
      <c r="V60" s="1"/>
      <c r="X60" s="1"/>
    </row>
    <row r="61" spans="1:24" ht="18" customHeight="1" x14ac:dyDescent="0.25">
      <c r="A61" s="5"/>
      <c r="B61" s="5"/>
      <c r="C61" s="93" t="s">
        <v>16</v>
      </c>
      <c r="D61" s="93" t="s">
        <v>17</v>
      </c>
      <c r="E61" s="5"/>
      <c r="F61" s="93" t="s">
        <v>16</v>
      </c>
      <c r="G61" s="93" t="s">
        <v>17</v>
      </c>
      <c r="H61" s="110"/>
      <c r="I61" s="6"/>
      <c r="J61" s="93" t="s">
        <v>16</v>
      </c>
      <c r="K61" s="93" t="s">
        <v>17</v>
      </c>
      <c r="L61" s="110"/>
      <c r="M61" s="110"/>
      <c r="N61" s="110"/>
      <c r="O61" s="110"/>
      <c r="P61" s="124"/>
      <c r="Q61" s="124"/>
      <c r="U61" s="4"/>
      <c r="V61" s="1"/>
      <c r="X61" s="1"/>
    </row>
    <row r="62" spans="1:24" ht="47.25" customHeight="1" x14ac:dyDescent="0.25">
      <c r="A62" s="125"/>
      <c r="B62" s="126" t="s">
        <v>67</v>
      </c>
      <c r="C62" s="127">
        <v>686</v>
      </c>
      <c r="D62" s="127">
        <v>693</v>
      </c>
      <c r="E62" s="128">
        <v>1</v>
      </c>
      <c r="F62" s="129">
        <v>656</v>
      </c>
      <c r="G62" s="34">
        <v>693</v>
      </c>
      <c r="H62" s="130">
        <v>1</v>
      </c>
      <c r="I62" s="131">
        <f>(H62+E62)/2</f>
        <v>1</v>
      </c>
      <c r="J62" s="132">
        <v>12</v>
      </c>
      <c r="K62" s="132">
        <v>15</v>
      </c>
      <c r="L62" s="130">
        <v>1</v>
      </c>
      <c r="M62" s="133"/>
      <c r="N62" s="133"/>
      <c r="O62" s="134" t="e">
        <f>N62/M62</f>
        <v>#DIV/0!</v>
      </c>
      <c r="P62" s="135">
        <f>100*(0.35*E62+0.35*I62+0.3*L62)</f>
        <v>100</v>
      </c>
      <c r="Q62" s="136">
        <v>100</v>
      </c>
      <c r="U62" s="4"/>
      <c r="V62" s="1"/>
      <c r="X62" s="1"/>
    </row>
    <row r="63" spans="1:24" ht="45" x14ac:dyDescent="0.25">
      <c r="A63" s="125"/>
      <c r="B63" s="126" t="s">
        <v>68</v>
      </c>
      <c r="C63" s="133">
        <v>410</v>
      </c>
      <c r="D63" s="133">
        <v>410</v>
      </c>
      <c r="E63" s="137">
        <v>1</v>
      </c>
      <c r="F63" s="132">
        <v>378</v>
      </c>
      <c r="G63" s="132">
        <v>381</v>
      </c>
      <c r="H63" s="130">
        <v>1</v>
      </c>
      <c r="I63" s="131">
        <f>(H63+E63)/2</f>
        <v>1</v>
      </c>
      <c r="J63" s="95">
        <v>5</v>
      </c>
      <c r="K63" s="95">
        <v>4</v>
      </c>
      <c r="L63" s="138">
        <f>K63/J63</f>
        <v>0.8</v>
      </c>
      <c r="M63" s="127">
        <v>35</v>
      </c>
      <c r="N63" s="127">
        <v>0</v>
      </c>
      <c r="O63" s="134">
        <v>0</v>
      </c>
      <c r="P63" s="135">
        <f>100*(0.35*E63+0.35*I63+0.3*L63)</f>
        <v>94</v>
      </c>
      <c r="Q63" s="136">
        <v>85</v>
      </c>
      <c r="U63" s="4"/>
      <c r="V63" s="1"/>
      <c r="X63" s="1"/>
    </row>
    <row r="64" spans="1:24" ht="60" x14ac:dyDescent="0.25">
      <c r="A64" s="125"/>
      <c r="B64" s="126" t="s">
        <v>69</v>
      </c>
      <c r="C64" s="133">
        <v>146</v>
      </c>
      <c r="D64" s="133">
        <v>117</v>
      </c>
      <c r="E64" s="137">
        <f>D64/C64</f>
        <v>0.80136986301369861</v>
      </c>
      <c r="F64" s="132">
        <v>123</v>
      </c>
      <c r="G64" s="132">
        <v>115</v>
      </c>
      <c r="H64" s="130">
        <f>G64/F64</f>
        <v>0.93495934959349591</v>
      </c>
      <c r="I64" s="131">
        <f>(H64+E64)/2</f>
        <v>0.86816460630359726</v>
      </c>
      <c r="J64" s="132">
        <v>4</v>
      </c>
      <c r="K64" s="132">
        <v>4</v>
      </c>
      <c r="L64" s="130">
        <v>1</v>
      </c>
      <c r="M64" s="139"/>
      <c r="N64" s="139"/>
      <c r="O64" s="134" t="e">
        <f>N64/M64</f>
        <v>#DIV/0!</v>
      </c>
      <c r="P64" s="135">
        <f>100*(0.35*E64+0.35*I64+0.3*L64)</f>
        <v>88.433706426105346</v>
      </c>
      <c r="Q64" s="136">
        <v>85</v>
      </c>
      <c r="U64" s="4"/>
      <c r="V64" s="1"/>
      <c r="X64" s="1"/>
    </row>
    <row r="65" spans="1:24" ht="32.25" customHeight="1" x14ac:dyDescent="0.25">
      <c r="A65" s="125"/>
      <c r="B65" s="140" t="s">
        <v>70</v>
      </c>
      <c r="C65" s="133">
        <v>112</v>
      </c>
      <c r="D65" s="133">
        <v>101</v>
      </c>
      <c r="E65" s="137">
        <f>D65/C65</f>
        <v>0.9017857142857143</v>
      </c>
      <c r="F65" s="132">
        <v>102</v>
      </c>
      <c r="G65" s="132">
        <v>108</v>
      </c>
      <c r="H65" s="137">
        <v>1</v>
      </c>
      <c r="I65" s="131">
        <f>(H65+E65)/2</f>
        <v>0.95089285714285721</v>
      </c>
      <c r="J65" s="129">
        <v>3</v>
      </c>
      <c r="K65" s="129">
        <v>3</v>
      </c>
      <c r="L65" s="130">
        <v>1</v>
      </c>
      <c r="M65" s="139"/>
      <c r="N65" s="139">
        <v>5.3490000000000002</v>
      </c>
      <c r="O65" s="134" t="e">
        <f>N65/M65</f>
        <v>#DIV/0!</v>
      </c>
      <c r="P65" s="135">
        <f>100*(0.35*E65+0.35*I65+0.3*L65)</f>
        <v>94.84375</v>
      </c>
      <c r="Q65" s="136">
        <v>85</v>
      </c>
      <c r="U65" s="4"/>
      <c r="V65" s="1"/>
      <c r="X65" s="1"/>
    </row>
    <row r="66" spans="1:24" s="141" customFormat="1" x14ac:dyDescent="0.25">
      <c r="B66" s="142"/>
      <c r="C66" s="143"/>
      <c r="D66" s="143"/>
      <c r="E66" s="144"/>
      <c r="F66" s="145"/>
      <c r="H66" s="144"/>
      <c r="K66" s="144"/>
      <c r="O66" s="144"/>
      <c r="P66" s="145"/>
      <c r="T66" s="146"/>
      <c r="V66" s="146"/>
      <c r="X66" s="52"/>
    </row>
    <row r="67" spans="1:24" s="141" customFormat="1" x14ac:dyDescent="0.25">
      <c r="B67" s="142"/>
      <c r="C67" s="143"/>
      <c r="D67" s="143"/>
      <c r="E67" s="144"/>
      <c r="F67" s="145"/>
      <c r="H67" s="144"/>
      <c r="K67" s="144"/>
      <c r="O67" s="144"/>
      <c r="P67" s="145"/>
      <c r="T67" s="146"/>
      <c r="V67" s="146"/>
      <c r="X67" s="52"/>
    </row>
    <row r="68" spans="1:24" ht="36.75" customHeight="1" x14ac:dyDescent="0.25">
      <c r="A68" s="95"/>
      <c r="B68" s="5" t="s">
        <v>2</v>
      </c>
      <c r="C68" s="5" t="s">
        <v>5</v>
      </c>
      <c r="D68" s="5"/>
      <c r="E68" s="5" t="s">
        <v>42</v>
      </c>
      <c r="F68" s="116" t="s">
        <v>3</v>
      </c>
      <c r="G68" s="117"/>
      <c r="H68" s="118"/>
      <c r="I68" s="6" t="s">
        <v>4</v>
      </c>
      <c r="J68" s="103" t="s">
        <v>63</v>
      </c>
      <c r="K68" s="108"/>
      <c r="L68" s="5" t="s">
        <v>42</v>
      </c>
      <c r="M68" s="103" t="s">
        <v>8</v>
      </c>
      <c r="N68" s="119"/>
      <c r="O68" s="108"/>
      <c r="P68" s="120" t="s">
        <v>10</v>
      </c>
      <c r="Q68" s="120" t="s">
        <v>11</v>
      </c>
      <c r="U68" s="4"/>
      <c r="V68" s="1"/>
      <c r="X68" s="1"/>
    </row>
    <row r="69" spans="1:24" ht="62.25" customHeight="1" x14ac:dyDescent="0.25">
      <c r="A69" s="95"/>
      <c r="B69" s="5"/>
      <c r="C69" s="5" t="s">
        <v>71</v>
      </c>
      <c r="D69" s="5"/>
      <c r="E69" s="5"/>
      <c r="F69" s="121" t="s">
        <v>64</v>
      </c>
      <c r="G69" s="121"/>
      <c r="H69" s="109" t="s">
        <v>42</v>
      </c>
      <c r="I69" s="6"/>
      <c r="J69" s="103" t="s">
        <v>72</v>
      </c>
      <c r="K69" s="108"/>
      <c r="L69" s="5"/>
      <c r="M69" s="147" t="s">
        <v>16</v>
      </c>
      <c r="N69" s="147" t="s">
        <v>17</v>
      </c>
      <c r="O69" s="109" t="s">
        <v>9</v>
      </c>
      <c r="P69" s="123"/>
      <c r="Q69" s="123"/>
      <c r="U69" s="4"/>
      <c r="V69" s="1"/>
      <c r="X69" s="1"/>
    </row>
    <row r="70" spans="1:24" ht="18.75" customHeight="1" x14ac:dyDescent="0.25">
      <c r="A70" s="95"/>
      <c r="B70" s="5"/>
      <c r="C70" s="93" t="s">
        <v>16</v>
      </c>
      <c r="D70" s="93" t="s">
        <v>17</v>
      </c>
      <c r="E70" s="5"/>
      <c r="F70" s="93" t="s">
        <v>16</v>
      </c>
      <c r="G70" s="93" t="s">
        <v>17</v>
      </c>
      <c r="H70" s="110"/>
      <c r="I70" s="6"/>
      <c r="J70" s="93" t="s">
        <v>16</v>
      </c>
      <c r="K70" s="93" t="s">
        <v>17</v>
      </c>
      <c r="L70" s="5"/>
      <c r="M70" s="148"/>
      <c r="N70" s="148"/>
      <c r="O70" s="110"/>
      <c r="P70" s="124"/>
      <c r="Q70" s="124"/>
      <c r="U70" s="4"/>
      <c r="V70" s="1"/>
      <c r="X70" s="1"/>
    </row>
    <row r="71" spans="1:24" s="32" customFormat="1" ht="45" x14ac:dyDescent="0.25">
      <c r="A71" s="149"/>
      <c r="B71" s="129" t="s">
        <v>73</v>
      </c>
      <c r="C71" s="127">
        <v>35.799999999999997</v>
      </c>
      <c r="D71" s="127">
        <v>5.9</v>
      </c>
      <c r="E71" s="128">
        <f>D71/C71</f>
        <v>0.16480446927374304</v>
      </c>
      <c r="F71" s="129">
        <v>204</v>
      </c>
      <c r="G71" s="150">
        <v>180</v>
      </c>
      <c r="H71" s="128">
        <f>G71/F71</f>
        <v>0.88235294117647056</v>
      </c>
      <c r="I71" s="128">
        <f>(H71+E71)/2</f>
        <v>0.52357870522510686</v>
      </c>
      <c r="J71" s="129">
        <v>4</v>
      </c>
      <c r="K71" s="129">
        <v>5</v>
      </c>
      <c r="L71" s="128">
        <v>1</v>
      </c>
      <c r="M71" s="151">
        <v>0</v>
      </c>
      <c r="N71" s="150">
        <v>0</v>
      </c>
      <c r="O71" s="151" t="e">
        <f>N71/M71</f>
        <v>#DIV/0!</v>
      </c>
      <c r="P71" s="152">
        <f>100*(0.35*E71+0.35*I71+0.3*L71)</f>
        <v>54.093411107459744</v>
      </c>
      <c r="Q71" s="153">
        <v>0</v>
      </c>
      <c r="S71" s="154"/>
      <c r="U71" s="155"/>
    </row>
    <row r="72" spans="1:24" ht="60" x14ac:dyDescent="0.25">
      <c r="A72" s="125"/>
      <c r="B72" s="156" t="s">
        <v>74</v>
      </c>
      <c r="C72" s="127">
        <v>20.9</v>
      </c>
      <c r="D72" s="127">
        <v>20</v>
      </c>
      <c r="E72" s="128">
        <f>D72/C72</f>
        <v>0.95693779904306231</v>
      </c>
      <c r="F72" s="129">
        <v>250</v>
      </c>
      <c r="G72" s="129">
        <v>272</v>
      </c>
      <c r="H72" s="128">
        <v>1</v>
      </c>
      <c r="I72" s="128">
        <f>(H72+E72)/2</f>
        <v>0.97846889952153115</v>
      </c>
      <c r="J72" s="129">
        <v>3</v>
      </c>
      <c r="K72" s="129">
        <v>3</v>
      </c>
      <c r="L72" s="128">
        <v>1</v>
      </c>
      <c r="M72" s="151">
        <v>0</v>
      </c>
      <c r="N72" s="150">
        <v>0</v>
      </c>
      <c r="O72" s="151" t="e">
        <f>N72/M72</f>
        <v>#DIV/0!</v>
      </c>
      <c r="P72" s="152">
        <f>100*(0.35*E72+0.35*I72+0.3*L72)</f>
        <v>97.739234449760758</v>
      </c>
      <c r="Q72" s="153">
        <v>85</v>
      </c>
      <c r="U72" s="4"/>
      <c r="V72" s="1"/>
      <c r="X72" s="1"/>
    </row>
    <row r="73" spans="1:24" ht="60" x14ac:dyDescent="0.25">
      <c r="A73" s="125"/>
      <c r="B73" s="157" t="s">
        <v>75</v>
      </c>
      <c r="C73" s="133">
        <v>151.5</v>
      </c>
      <c r="D73" s="133">
        <v>112.4</v>
      </c>
      <c r="E73" s="137">
        <f>D73/C73</f>
        <v>0.74191419141914194</v>
      </c>
      <c r="F73" s="132">
        <v>210</v>
      </c>
      <c r="G73" s="132">
        <v>210</v>
      </c>
      <c r="H73" s="137">
        <f>G73/F73</f>
        <v>1</v>
      </c>
      <c r="I73" s="131">
        <f>(H73+E73)/2</f>
        <v>0.87095709570957092</v>
      </c>
      <c r="J73" s="132">
        <v>3</v>
      </c>
      <c r="K73" s="132">
        <v>3</v>
      </c>
      <c r="L73" s="137">
        <f>K73/J73</f>
        <v>1</v>
      </c>
      <c r="M73" s="158">
        <v>437.5</v>
      </c>
      <c r="N73" s="159">
        <v>471.25</v>
      </c>
      <c r="O73" s="158">
        <v>1</v>
      </c>
      <c r="P73" s="152">
        <f>100*(0.35*E73+0.35*I73+0.3*L73)</f>
        <v>86.450495049504951</v>
      </c>
      <c r="Q73" s="160">
        <v>85</v>
      </c>
      <c r="U73" s="4"/>
      <c r="V73" s="1"/>
      <c r="X73" s="1"/>
    </row>
    <row r="74" spans="1:24" s="141" customFormat="1" x14ac:dyDescent="0.25">
      <c r="B74" s="161"/>
      <c r="C74" s="143"/>
      <c r="D74" s="143"/>
      <c r="E74" s="144"/>
      <c r="F74" s="145"/>
      <c r="H74" s="144"/>
      <c r="K74" s="162"/>
      <c r="L74" s="163"/>
      <c r="O74" s="144"/>
      <c r="P74" s="145"/>
      <c r="T74" s="146"/>
      <c r="V74" s="146"/>
      <c r="X74" s="52"/>
    </row>
    <row r="75" spans="1:24" ht="32.25" customHeight="1" x14ac:dyDescent="0.25">
      <c r="A75" s="53"/>
      <c r="B75" s="5" t="s">
        <v>2</v>
      </c>
      <c r="C75" s="5" t="s">
        <v>5</v>
      </c>
      <c r="D75" s="5"/>
      <c r="E75" s="5" t="s">
        <v>42</v>
      </c>
      <c r="F75" s="116" t="s">
        <v>3</v>
      </c>
      <c r="G75" s="117"/>
      <c r="H75" s="118"/>
      <c r="I75" s="6" t="s">
        <v>4</v>
      </c>
      <c r="J75" s="103" t="s">
        <v>63</v>
      </c>
      <c r="K75" s="108"/>
      <c r="L75" s="5" t="s">
        <v>42</v>
      </c>
      <c r="M75" s="103" t="s">
        <v>8</v>
      </c>
      <c r="N75" s="119"/>
      <c r="O75" s="108"/>
      <c r="P75" s="120" t="s">
        <v>10</v>
      </c>
      <c r="Q75" s="120" t="s">
        <v>11</v>
      </c>
      <c r="U75" s="4"/>
      <c r="V75" s="1"/>
      <c r="X75" s="1"/>
    </row>
    <row r="76" spans="1:24" ht="62.25" customHeight="1" x14ac:dyDescent="0.25">
      <c r="A76" s="58"/>
      <c r="B76" s="5"/>
      <c r="C76" s="5" t="s">
        <v>71</v>
      </c>
      <c r="D76" s="5"/>
      <c r="E76" s="5"/>
      <c r="F76" s="5" t="s">
        <v>64</v>
      </c>
      <c r="G76" s="5"/>
      <c r="H76" s="109" t="s">
        <v>42</v>
      </c>
      <c r="I76" s="6"/>
      <c r="J76" s="103" t="s">
        <v>76</v>
      </c>
      <c r="K76" s="108"/>
      <c r="L76" s="5"/>
      <c r="M76" s="109" t="s">
        <v>16</v>
      </c>
      <c r="N76" s="109" t="s">
        <v>17</v>
      </c>
      <c r="O76" s="109" t="s">
        <v>9</v>
      </c>
      <c r="P76" s="123"/>
      <c r="Q76" s="123"/>
      <c r="U76" s="4"/>
      <c r="V76" s="1"/>
      <c r="X76" s="1"/>
    </row>
    <row r="77" spans="1:24" ht="15" customHeight="1" x14ac:dyDescent="0.25">
      <c r="A77" s="61"/>
      <c r="B77" s="5"/>
      <c r="C77" s="93" t="s">
        <v>16</v>
      </c>
      <c r="D77" s="93" t="s">
        <v>17</v>
      </c>
      <c r="E77" s="5"/>
      <c r="F77" s="93" t="s">
        <v>16</v>
      </c>
      <c r="G77" s="93" t="s">
        <v>17</v>
      </c>
      <c r="H77" s="110"/>
      <c r="I77" s="6"/>
      <c r="J77" s="93" t="s">
        <v>16</v>
      </c>
      <c r="K77" s="93" t="s">
        <v>17</v>
      </c>
      <c r="L77" s="5"/>
      <c r="M77" s="110"/>
      <c r="N77" s="110"/>
      <c r="O77" s="110"/>
      <c r="P77" s="124"/>
      <c r="Q77" s="124"/>
      <c r="U77" s="4"/>
      <c r="V77" s="1"/>
      <c r="X77" s="1"/>
    </row>
    <row r="78" spans="1:24" s="32" customFormat="1" x14ac:dyDescent="0.25">
      <c r="A78" s="149"/>
      <c r="B78" s="164" t="s">
        <v>77</v>
      </c>
      <c r="C78" s="165">
        <v>9</v>
      </c>
      <c r="D78" s="165">
        <v>5.0960000000000001</v>
      </c>
      <c r="E78" s="166">
        <f>D78/C78</f>
        <v>0.56622222222222218</v>
      </c>
      <c r="F78" s="167">
        <v>125</v>
      </c>
      <c r="G78" s="149">
        <v>148</v>
      </c>
      <c r="H78" s="166">
        <v>1</v>
      </c>
      <c r="I78" s="27">
        <f>(H78+E78)/2</f>
        <v>0.78311111111111109</v>
      </c>
      <c r="J78" s="167">
        <v>8</v>
      </c>
      <c r="K78" s="149">
        <v>4</v>
      </c>
      <c r="L78" s="166">
        <f>K78/J78</f>
        <v>0.5</v>
      </c>
      <c r="M78" s="168">
        <v>0</v>
      </c>
      <c r="N78" s="168">
        <v>0</v>
      </c>
      <c r="O78" s="168" t="e">
        <f>N78/M78</f>
        <v>#DIV/0!</v>
      </c>
      <c r="P78" s="66">
        <f>100*(0.35*E78+0.35*I78+0.3*L78)</f>
        <v>62.226666666666667</v>
      </c>
      <c r="Q78" s="169">
        <v>0</v>
      </c>
      <c r="S78" s="154"/>
      <c r="U78" s="155"/>
      <c r="W78" s="170">
        <f>N73+N65+N55+J50+W33+W18+Q39</f>
        <v>1230.8339999999998</v>
      </c>
    </row>
    <row r="79" spans="1:24" x14ac:dyDescent="0.25">
      <c r="Q79" s="171"/>
    </row>
    <row r="86" spans="4:4" x14ac:dyDescent="0.25">
      <c r="D86" s="1">
        <f>143.2/4</f>
        <v>35.799999999999997</v>
      </c>
    </row>
  </sheetData>
  <mergeCells count="143">
    <mergeCell ref="N76:N77"/>
    <mergeCell ref="O76:O77"/>
    <mergeCell ref="J75:K75"/>
    <mergeCell ref="L75:L77"/>
    <mergeCell ref="M75:O75"/>
    <mergeCell ref="P75:P77"/>
    <mergeCell ref="Q75:Q77"/>
    <mergeCell ref="C76:D76"/>
    <mergeCell ref="F76:G76"/>
    <mergeCell ref="H76:H77"/>
    <mergeCell ref="J76:K76"/>
    <mergeCell ref="M76:M77"/>
    <mergeCell ref="A75:A77"/>
    <mergeCell ref="B75:B77"/>
    <mergeCell ref="C75:D75"/>
    <mergeCell ref="E75:E77"/>
    <mergeCell ref="F75:H75"/>
    <mergeCell ref="I75:I77"/>
    <mergeCell ref="P68:P70"/>
    <mergeCell ref="Q68:Q70"/>
    <mergeCell ref="C69:D69"/>
    <mergeCell ref="F69:G69"/>
    <mergeCell ref="H69:H70"/>
    <mergeCell ref="J69:K69"/>
    <mergeCell ref="O69:O70"/>
    <mergeCell ref="N60:N61"/>
    <mergeCell ref="O60:O61"/>
    <mergeCell ref="B68:B70"/>
    <mergeCell ref="C68:D68"/>
    <mergeCell ref="E68:E70"/>
    <mergeCell ref="F68:H68"/>
    <mergeCell ref="I68:I70"/>
    <mergeCell ref="J68:K68"/>
    <mergeCell ref="L68:L70"/>
    <mergeCell ref="M68:O68"/>
    <mergeCell ref="J59:K59"/>
    <mergeCell ref="L59:L61"/>
    <mergeCell ref="M59:O59"/>
    <mergeCell ref="P59:P61"/>
    <mergeCell ref="Q59:Q61"/>
    <mergeCell ref="C60:D60"/>
    <mergeCell ref="F60:G60"/>
    <mergeCell ref="H60:H61"/>
    <mergeCell ref="J60:K60"/>
    <mergeCell ref="M60:M61"/>
    <mergeCell ref="A59:A61"/>
    <mergeCell ref="B59:B61"/>
    <mergeCell ref="C59:D59"/>
    <mergeCell ref="E59:E61"/>
    <mergeCell ref="F59:H59"/>
    <mergeCell ref="I59:I61"/>
    <mergeCell ref="I53:J53"/>
    <mergeCell ref="K53:K54"/>
    <mergeCell ref="L53:L54"/>
    <mergeCell ref="M53:M54"/>
    <mergeCell ref="N53:N54"/>
    <mergeCell ref="O53:O54"/>
    <mergeCell ref="A52:A54"/>
    <mergeCell ref="B52:B54"/>
    <mergeCell ref="C52:L52"/>
    <mergeCell ref="M52:O52"/>
    <mergeCell ref="P52:P54"/>
    <mergeCell ref="Q52:Q54"/>
    <mergeCell ref="C53:D53"/>
    <mergeCell ref="E53:E54"/>
    <mergeCell ref="F53:G53"/>
    <mergeCell ref="H53:H54"/>
    <mergeCell ref="E43:E44"/>
    <mergeCell ref="F43:G43"/>
    <mergeCell ref="H43:H44"/>
    <mergeCell ref="I43:I44"/>
    <mergeCell ref="J43:J44"/>
    <mergeCell ref="K43:K44"/>
    <mergeCell ref="Q37:Q38"/>
    <mergeCell ref="R37:R38"/>
    <mergeCell ref="A42:A44"/>
    <mergeCell ref="B42:B44"/>
    <mergeCell ref="C42:E42"/>
    <mergeCell ref="F42:H42"/>
    <mergeCell ref="I42:K42"/>
    <mergeCell ref="L42:L44"/>
    <mergeCell ref="M42:M44"/>
    <mergeCell ref="C43:D43"/>
    <mergeCell ref="S36:S38"/>
    <mergeCell ref="T36:T38"/>
    <mergeCell ref="C37:D37"/>
    <mergeCell ref="E37:E38"/>
    <mergeCell ref="F37:G37"/>
    <mergeCell ref="H37:H38"/>
    <mergeCell ref="I37:J37"/>
    <mergeCell ref="K37:K38"/>
    <mergeCell ref="L37:M37"/>
    <mergeCell ref="N37:N38"/>
    <mergeCell ref="O20:O21"/>
    <mergeCell ref="Q20:Q21"/>
    <mergeCell ref="R20:R21"/>
    <mergeCell ref="A36:A38"/>
    <mergeCell ref="B36:B38"/>
    <mergeCell ref="C36:H36"/>
    <mergeCell ref="I36:M36"/>
    <mergeCell ref="P36:R36"/>
    <mergeCell ref="O37:O38"/>
    <mergeCell ref="P37:P38"/>
    <mergeCell ref="S19:S21"/>
    <mergeCell ref="T19:T21"/>
    <mergeCell ref="U19:U21"/>
    <mergeCell ref="C20:D20"/>
    <mergeCell ref="E20:E21"/>
    <mergeCell ref="F20:G20"/>
    <mergeCell ref="H20:H21"/>
    <mergeCell ref="J20:K20"/>
    <mergeCell ref="L20:L21"/>
    <mergeCell ref="M20:N20"/>
    <mergeCell ref="Q4:Q5"/>
    <mergeCell ref="R4:R5"/>
    <mergeCell ref="A19:A21"/>
    <mergeCell ref="B19:B21"/>
    <mergeCell ref="C19:H19"/>
    <mergeCell ref="I19:I21"/>
    <mergeCell ref="J19:L19"/>
    <mergeCell ref="M19:O19"/>
    <mergeCell ref="P19:P21"/>
    <mergeCell ref="Q19:R19"/>
    <mergeCell ref="T3:T5"/>
    <mergeCell ref="U3:U5"/>
    <mergeCell ref="C4:D4"/>
    <mergeCell ref="E4:E5"/>
    <mergeCell ref="F4:G4"/>
    <mergeCell ref="H4:H5"/>
    <mergeCell ref="J4:K4"/>
    <mergeCell ref="L4:L5"/>
    <mergeCell ref="M4:N4"/>
    <mergeCell ref="O4:O5"/>
    <mergeCell ref="B1:U1"/>
    <mergeCell ref="A3:A5"/>
    <mergeCell ref="B3:B5"/>
    <mergeCell ref="C3:H3"/>
    <mergeCell ref="I3:I5"/>
    <mergeCell ref="J3:L3"/>
    <mergeCell ref="M3:O3"/>
    <mergeCell ref="P3:P5"/>
    <mergeCell ref="Q3:R3"/>
    <mergeCell ref="S3:S5"/>
  </mergeCells>
  <pageMargins left="0.31496062992125984" right="0.31496062992125984" top="0.35433070866141736" bottom="0.35433070866141736" header="0.31496062992125984" footer="0.31496062992125984"/>
  <pageSetup paperSize="9" scale="62" orientation="landscape" horizontalDpi="180" verticalDpi="180" r:id="rId1"/>
  <rowBreaks count="3" manualBreakCount="3">
    <brk id="33" max="23" man="1"/>
    <brk id="40" max="23" man="1"/>
    <brk id="58" max="23" man="1"/>
  </rowBreaks>
  <colBreaks count="1" manualBreakCount="1">
    <brk id="21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view="pageBreakPreview" zoomScaleNormal="100" zoomScaleSheetLayoutView="100" workbookViewId="0">
      <selection activeCell="C53" sqref="C53"/>
    </sheetView>
  </sheetViews>
  <sheetFormatPr defaultRowHeight="15" x14ac:dyDescent="0.25"/>
  <cols>
    <col min="1" max="1" width="33.140625" style="229" customWidth="1"/>
    <col min="2" max="2" width="20.7109375" style="1" customWidth="1"/>
    <col min="3" max="3" width="11" style="1" customWidth="1"/>
    <col min="4" max="4" width="11.140625" style="1" customWidth="1"/>
    <col min="5" max="5" width="15" style="32" customWidth="1"/>
    <col min="6" max="6" width="14.5703125" style="32" customWidth="1"/>
    <col min="7" max="7" width="11.5703125" style="32" customWidth="1"/>
    <col min="8" max="8" width="12.42578125" style="32" customWidth="1"/>
    <col min="9" max="9" width="23.5703125" style="32" customWidth="1"/>
    <col min="10" max="10" width="15.42578125" style="32" customWidth="1"/>
    <col min="11" max="11" width="16.7109375" style="32" customWidth="1"/>
    <col min="12" max="12" width="9.42578125" style="32" customWidth="1"/>
    <col min="13" max="13" width="11" style="32" customWidth="1"/>
    <col min="14" max="14" width="9.28515625" style="1" customWidth="1"/>
    <col min="15" max="16384" width="9.140625" style="173"/>
  </cols>
  <sheetData>
    <row r="1" spans="1:26" ht="32.25" customHeight="1" x14ac:dyDescent="0.25">
      <c r="A1" s="172" t="s">
        <v>78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</row>
    <row r="2" spans="1:26" s="182" customFormat="1" ht="144.75" customHeight="1" x14ac:dyDescent="0.25">
      <c r="A2" s="174" t="s">
        <v>79</v>
      </c>
      <c r="B2" s="175" t="s">
        <v>80</v>
      </c>
      <c r="C2" s="176" t="s">
        <v>81</v>
      </c>
      <c r="D2" s="177"/>
      <c r="E2" s="177" t="s">
        <v>82</v>
      </c>
      <c r="F2" s="177"/>
      <c r="G2" s="177" t="s">
        <v>83</v>
      </c>
      <c r="H2" s="177"/>
      <c r="I2" s="175" t="s">
        <v>84</v>
      </c>
      <c r="J2" s="177" t="s">
        <v>85</v>
      </c>
      <c r="K2" s="177"/>
      <c r="L2" s="177" t="s">
        <v>86</v>
      </c>
      <c r="M2" s="178"/>
      <c r="N2" s="179" t="s">
        <v>87</v>
      </c>
      <c r="O2" s="180" t="s">
        <v>88</v>
      </c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</row>
    <row r="3" spans="1:26" s="182" customFormat="1" ht="82.5" customHeight="1" x14ac:dyDescent="0.25">
      <c r="A3" s="183" t="s">
        <v>89</v>
      </c>
      <c r="B3" s="175" t="s">
        <v>90</v>
      </c>
      <c r="C3" s="177" t="s">
        <v>91</v>
      </c>
      <c r="D3" s="177"/>
      <c r="E3" s="177" t="s">
        <v>92</v>
      </c>
      <c r="F3" s="177"/>
      <c r="G3" s="177" t="s">
        <v>93</v>
      </c>
      <c r="H3" s="177"/>
      <c r="I3" s="175" t="s">
        <v>94</v>
      </c>
      <c r="J3" s="177" t="s">
        <v>95</v>
      </c>
      <c r="K3" s="177"/>
      <c r="L3" s="177" t="s">
        <v>96</v>
      </c>
      <c r="M3" s="178"/>
      <c r="N3" s="184"/>
      <c r="O3" s="185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</row>
    <row r="4" spans="1:26" s="182" customFormat="1" ht="45.75" thickBot="1" x14ac:dyDescent="0.3">
      <c r="A4" s="186" t="s">
        <v>97</v>
      </c>
      <c r="B4" s="187" t="s">
        <v>98</v>
      </c>
      <c r="C4" s="187" t="s">
        <v>99</v>
      </c>
      <c r="D4" s="187" t="s">
        <v>100</v>
      </c>
      <c r="E4" s="188" t="s">
        <v>101</v>
      </c>
      <c r="F4" s="188" t="s">
        <v>102</v>
      </c>
      <c r="G4" s="187" t="s">
        <v>103</v>
      </c>
      <c r="H4" s="187" t="s">
        <v>104</v>
      </c>
      <c r="I4" s="187" t="s">
        <v>98</v>
      </c>
      <c r="J4" s="187" t="s">
        <v>105</v>
      </c>
      <c r="K4" s="187" t="s">
        <v>106</v>
      </c>
      <c r="L4" s="187" t="s">
        <v>107</v>
      </c>
      <c r="M4" s="187" t="s">
        <v>108</v>
      </c>
      <c r="N4" s="189"/>
      <c r="O4" s="190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spans="1:26" s="198" customFormat="1" ht="48.75" customHeight="1" thickBot="1" x14ac:dyDescent="0.3">
      <c r="A5" s="191" t="s">
        <v>109</v>
      </c>
      <c r="B5" s="192" t="s">
        <v>110</v>
      </c>
      <c r="C5" s="192">
        <v>10</v>
      </c>
      <c r="D5" s="192">
        <v>-10</v>
      </c>
      <c r="E5" s="192">
        <v>10</v>
      </c>
      <c r="F5" s="192">
        <v>-10</v>
      </c>
      <c r="G5" s="192">
        <v>0</v>
      </c>
      <c r="H5" s="192">
        <v>-30</v>
      </c>
      <c r="I5" s="192" t="s">
        <v>111</v>
      </c>
      <c r="J5" s="192">
        <v>30</v>
      </c>
      <c r="K5" s="192">
        <v>-30</v>
      </c>
      <c r="L5" s="193">
        <v>-30</v>
      </c>
      <c r="M5" s="194">
        <v>0</v>
      </c>
      <c r="N5" s="195"/>
      <c r="O5" s="196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</row>
    <row r="6" spans="1:26" ht="19.5" x14ac:dyDescent="0.25">
      <c r="A6" s="199" t="s">
        <v>112</v>
      </c>
      <c r="B6" s="200">
        <f>'[1]Уровень исп. ГЗ'!T39</f>
        <v>85</v>
      </c>
      <c r="C6" s="201">
        <v>10</v>
      </c>
      <c r="D6" s="201"/>
      <c r="E6" s="202">
        <v>10</v>
      </c>
      <c r="F6" s="202"/>
      <c r="G6" s="202">
        <v>0</v>
      </c>
      <c r="H6" s="202"/>
      <c r="I6" s="202">
        <f>'[1]Уровень сред ЗП'!I6</f>
        <v>100</v>
      </c>
      <c r="J6" s="202"/>
      <c r="K6" s="202"/>
      <c r="L6" s="202"/>
      <c r="M6" s="202">
        <v>0</v>
      </c>
      <c r="N6" s="201">
        <f t="shared" ref="N6:N32" si="0">SUM(B6:M6)</f>
        <v>205</v>
      </c>
      <c r="O6" s="203">
        <f>(250-(250-N6))/250*100</f>
        <v>82</v>
      </c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</row>
    <row r="7" spans="1:26" ht="18.75" x14ac:dyDescent="0.25">
      <c r="A7" s="205" t="s">
        <v>113</v>
      </c>
      <c r="B7" s="206">
        <f>'[1]Уровень исп. ГЗ'!M45</f>
        <v>100</v>
      </c>
      <c r="C7" s="207">
        <v>10</v>
      </c>
      <c r="D7" s="206"/>
      <c r="E7" s="206">
        <v>10</v>
      </c>
      <c r="F7" s="206"/>
      <c r="G7" s="206">
        <v>0</v>
      </c>
      <c r="H7" s="206"/>
      <c r="I7" s="202">
        <f>'[1]Уровень сред ЗП'!I7</f>
        <v>100</v>
      </c>
      <c r="J7" s="206"/>
      <c r="K7" s="206"/>
      <c r="L7" s="206"/>
      <c r="M7" s="206">
        <v>0</v>
      </c>
      <c r="N7" s="206">
        <f t="shared" si="0"/>
        <v>220</v>
      </c>
      <c r="O7" s="203">
        <f t="shared" ref="O7:O45" si="1">(250-(250-N7))/250*100</f>
        <v>88</v>
      </c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</row>
    <row r="8" spans="1:26" ht="18.75" x14ac:dyDescent="0.25">
      <c r="A8" s="205" t="s">
        <v>114</v>
      </c>
      <c r="B8" s="206">
        <f>'[1]Уровень исп. ГЗ'!M46</f>
        <v>85</v>
      </c>
      <c r="C8" s="207">
        <v>10</v>
      </c>
      <c r="D8" s="206"/>
      <c r="E8" s="206">
        <v>10</v>
      </c>
      <c r="F8" s="206"/>
      <c r="G8" s="206">
        <v>0</v>
      </c>
      <c r="H8" s="206"/>
      <c r="I8" s="202">
        <f>'[1]Уровень сред ЗП'!I8</f>
        <v>100</v>
      </c>
      <c r="J8" s="206"/>
      <c r="K8" s="206"/>
      <c r="L8" s="206"/>
      <c r="M8" s="206"/>
      <c r="N8" s="206">
        <f t="shared" si="0"/>
        <v>205</v>
      </c>
      <c r="O8" s="203">
        <f>(250-(250-N8))/250*100</f>
        <v>82</v>
      </c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</row>
    <row r="9" spans="1:26" ht="18.75" x14ac:dyDescent="0.25">
      <c r="A9" s="209" t="s">
        <v>115</v>
      </c>
      <c r="B9" s="206">
        <f>'[1]Уровень исп. ГЗ'!M47</f>
        <v>85</v>
      </c>
      <c r="C9" s="207">
        <v>10</v>
      </c>
      <c r="D9" s="206"/>
      <c r="E9" s="206">
        <v>10</v>
      </c>
      <c r="F9" s="206"/>
      <c r="G9" s="206">
        <v>0</v>
      </c>
      <c r="H9" s="206"/>
      <c r="I9" s="202">
        <f>'[1]Уровень сред ЗП'!I9</f>
        <v>100</v>
      </c>
      <c r="J9" s="206"/>
      <c r="K9" s="206"/>
      <c r="L9" s="206"/>
      <c r="M9" s="206">
        <v>0</v>
      </c>
      <c r="N9" s="206">
        <f t="shared" si="0"/>
        <v>205</v>
      </c>
      <c r="O9" s="203">
        <f>(250-(250-N9))/250*100</f>
        <v>82</v>
      </c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 ht="18.75" x14ac:dyDescent="0.25">
      <c r="A10" s="209" t="s">
        <v>116</v>
      </c>
      <c r="B10" s="206">
        <f>'[1]Уровень исп. ГЗ'!M48</f>
        <v>0</v>
      </c>
      <c r="C10" s="207">
        <v>10</v>
      </c>
      <c r="D10" s="206"/>
      <c r="E10" s="206"/>
      <c r="F10" s="206">
        <v>-10</v>
      </c>
      <c r="G10" s="206">
        <v>0</v>
      </c>
      <c r="H10" s="206"/>
      <c r="I10" s="202">
        <f>'[1]Уровень сред ЗП'!I10</f>
        <v>100</v>
      </c>
      <c r="J10" s="206"/>
      <c r="K10" s="206"/>
      <c r="L10" s="206"/>
      <c r="M10" s="206"/>
      <c r="N10" s="206">
        <f t="shared" si="0"/>
        <v>100</v>
      </c>
      <c r="O10" s="201">
        <f t="shared" si="1"/>
        <v>40</v>
      </c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1:26" ht="18.75" x14ac:dyDescent="0.25">
      <c r="A11" s="209" t="s">
        <v>117</v>
      </c>
      <c r="B11" s="206">
        <f>'[1]Уровень исп. ГЗ'!M49</f>
        <v>85</v>
      </c>
      <c r="C11" s="207">
        <v>10</v>
      </c>
      <c r="D11" s="206"/>
      <c r="E11" s="206">
        <v>10</v>
      </c>
      <c r="F11" s="206"/>
      <c r="G11" s="206">
        <v>0</v>
      </c>
      <c r="H11" s="206"/>
      <c r="I11" s="202">
        <f>'[1]Уровень сред ЗП'!I11</f>
        <v>100</v>
      </c>
      <c r="J11" s="206"/>
      <c r="K11" s="206"/>
      <c r="L11" s="206"/>
      <c r="M11" s="206"/>
      <c r="N11" s="206">
        <f t="shared" si="0"/>
        <v>205</v>
      </c>
      <c r="O11" s="203">
        <f t="shared" si="1"/>
        <v>82</v>
      </c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1:26" ht="18.75" x14ac:dyDescent="0.25">
      <c r="A12" s="210" t="s">
        <v>118</v>
      </c>
      <c r="B12" s="206">
        <f>'[1]Уровень исп. ГЗ'!Q55</f>
        <v>100</v>
      </c>
      <c r="C12" s="207">
        <v>10</v>
      </c>
      <c r="D12" s="206"/>
      <c r="E12" s="206">
        <v>10</v>
      </c>
      <c r="F12" s="206"/>
      <c r="G12" s="206">
        <v>0</v>
      </c>
      <c r="H12" s="206"/>
      <c r="I12" s="202">
        <v>85</v>
      </c>
      <c r="J12" s="206"/>
      <c r="K12" s="206"/>
      <c r="L12" s="206"/>
      <c r="M12" s="206">
        <v>0</v>
      </c>
      <c r="N12" s="206">
        <f t="shared" si="0"/>
        <v>205</v>
      </c>
      <c r="O12" s="203">
        <f t="shared" si="1"/>
        <v>82</v>
      </c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1:26" ht="18.75" x14ac:dyDescent="0.25">
      <c r="A13" s="205" t="s">
        <v>119</v>
      </c>
      <c r="B13" s="206">
        <f>'[1]Уровень исп. ГЗ'!Q56</f>
        <v>100</v>
      </c>
      <c r="C13" s="207">
        <v>10</v>
      </c>
      <c r="D13" s="206"/>
      <c r="E13" s="206">
        <v>10</v>
      </c>
      <c r="F13" s="206"/>
      <c r="G13" s="206">
        <v>0</v>
      </c>
      <c r="H13" s="206"/>
      <c r="I13" s="202">
        <f>'[1]Уровень сред ЗП'!I13</f>
        <v>100</v>
      </c>
      <c r="J13" s="206"/>
      <c r="K13" s="206"/>
      <c r="L13" s="206"/>
      <c r="M13" s="206"/>
      <c r="N13" s="206">
        <f t="shared" si="0"/>
        <v>220</v>
      </c>
      <c r="O13" s="203">
        <f t="shared" si="1"/>
        <v>88</v>
      </c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</row>
    <row r="14" spans="1:26" ht="18.75" x14ac:dyDescent="0.25">
      <c r="A14" s="210" t="s">
        <v>120</v>
      </c>
      <c r="B14" s="206">
        <f>'[1]Уровень исп. ГЗ'!Q57</f>
        <v>100</v>
      </c>
      <c r="C14" s="207">
        <v>10</v>
      </c>
      <c r="D14" s="206"/>
      <c r="E14" s="206"/>
      <c r="F14" s="206">
        <v>-10</v>
      </c>
      <c r="G14" s="206">
        <v>0</v>
      </c>
      <c r="H14" s="206"/>
      <c r="I14" s="202">
        <f>'[1]Уровень сред ЗП'!I14</f>
        <v>100</v>
      </c>
      <c r="J14" s="206"/>
      <c r="K14" s="206"/>
      <c r="L14" s="206"/>
      <c r="M14" s="206"/>
      <c r="N14" s="206">
        <f t="shared" si="0"/>
        <v>200</v>
      </c>
      <c r="O14" s="203">
        <f t="shared" si="1"/>
        <v>80</v>
      </c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</row>
    <row r="15" spans="1:26" ht="18.75" x14ac:dyDescent="0.25">
      <c r="A15" s="211" t="s">
        <v>121</v>
      </c>
      <c r="B15" s="206">
        <f>'[1]Уровень исп. ГЗ'!U6</f>
        <v>100</v>
      </c>
      <c r="C15" s="207">
        <v>10</v>
      </c>
      <c r="D15" s="206"/>
      <c r="E15" s="206">
        <v>10</v>
      </c>
      <c r="F15" s="206"/>
      <c r="G15" s="206">
        <v>0</v>
      </c>
      <c r="H15" s="206"/>
      <c r="I15" s="202">
        <f>'[1]Уровень сред ЗП'!I15</f>
        <v>100</v>
      </c>
      <c r="J15" s="206"/>
      <c r="K15" s="206"/>
      <c r="L15" s="206"/>
      <c r="M15" s="206"/>
      <c r="N15" s="206">
        <f t="shared" si="0"/>
        <v>220</v>
      </c>
      <c r="O15" s="203">
        <f t="shared" si="1"/>
        <v>88</v>
      </c>
      <c r="P15" s="208"/>
      <c r="Q15" s="208"/>
      <c r="R15" s="208"/>
      <c r="S15" s="208"/>
      <c r="T15" s="208"/>
      <c r="U15" s="208"/>
      <c r="V15" s="208"/>
      <c r="W15" s="208"/>
      <c r="X15" s="208"/>
      <c r="Y15" s="208"/>
      <c r="Z15" s="208"/>
    </row>
    <row r="16" spans="1:26" ht="18.75" x14ac:dyDescent="0.25">
      <c r="A16" s="211" t="s">
        <v>122</v>
      </c>
      <c r="B16" s="206">
        <f>'[1]Уровень исп. ГЗ'!U7</f>
        <v>85</v>
      </c>
      <c r="C16" s="207">
        <v>10</v>
      </c>
      <c r="D16" s="206"/>
      <c r="E16" s="206">
        <v>10</v>
      </c>
      <c r="F16" s="206"/>
      <c r="G16" s="206">
        <v>0</v>
      </c>
      <c r="H16" s="206"/>
      <c r="I16" s="202">
        <f>'[1]Уровень сред ЗП'!I16</f>
        <v>100</v>
      </c>
      <c r="J16" s="206"/>
      <c r="K16" s="206"/>
      <c r="L16" s="206"/>
      <c r="M16" s="206">
        <v>0</v>
      </c>
      <c r="N16" s="206">
        <f t="shared" si="0"/>
        <v>205</v>
      </c>
      <c r="O16" s="203">
        <f t="shared" si="1"/>
        <v>82</v>
      </c>
      <c r="P16" s="208"/>
      <c r="Q16" s="208"/>
      <c r="R16" s="208"/>
      <c r="S16" s="208"/>
      <c r="T16" s="208"/>
      <c r="U16" s="208"/>
      <c r="V16" s="208"/>
      <c r="W16" s="208"/>
      <c r="X16" s="208"/>
      <c r="Y16" s="208"/>
      <c r="Z16" s="208"/>
    </row>
    <row r="17" spans="1:26" ht="18.75" x14ac:dyDescent="0.25">
      <c r="A17" s="211" t="s">
        <v>123</v>
      </c>
      <c r="B17" s="206">
        <f>'[1]Уровень исп. ГЗ'!U8</f>
        <v>85</v>
      </c>
      <c r="C17" s="207">
        <v>10</v>
      </c>
      <c r="D17" s="206"/>
      <c r="E17" s="206"/>
      <c r="F17" s="206"/>
      <c r="G17" s="206">
        <v>0</v>
      </c>
      <c r="H17" s="206"/>
      <c r="I17" s="202">
        <f>'[1]Уровень сред ЗП'!I17</f>
        <v>100</v>
      </c>
      <c r="J17" s="206"/>
      <c r="K17" s="206"/>
      <c r="L17" s="206"/>
      <c r="M17" s="206"/>
      <c r="N17" s="206">
        <f t="shared" si="0"/>
        <v>195</v>
      </c>
      <c r="O17" s="203">
        <f t="shared" si="1"/>
        <v>78</v>
      </c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8"/>
    </row>
    <row r="18" spans="1:26" ht="18.75" x14ac:dyDescent="0.25">
      <c r="A18" s="212" t="s">
        <v>124</v>
      </c>
      <c r="B18" s="206">
        <f>'[1]Уровень исп. ГЗ'!U9</f>
        <v>100</v>
      </c>
      <c r="C18" s="207">
        <v>10</v>
      </c>
      <c r="D18" s="206"/>
      <c r="E18" s="206">
        <v>10</v>
      </c>
      <c r="F18" s="206"/>
      <c r="G18" s="206">
        <v>0</v>
      </c>
      <c r="H18" s="206"/>
      <c r="I18" s="202">
        <f>'[1]Уровень сред ЗП'!I18</f>
        <v>100</v>
      </c>
      <c r="J18" s="206"/>
      <c r="K18" s="206"/>
      <c r="L18" s="206"/>
      <c r="M18" s="206">
        <v>0</v>
      </c>
      <c r="N18" s="206">
        <f t="shared" si="0"/>
        <v>220</v>
      </c>
      <c r="O18" s="203">
        <f t="shared" si="1"/>
        <v>88</v>
      </c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</row>
    <row r="19" spans="1:26" ht="18.75" x14ac:dyDescent="0.25">
      <c r="A19" s="211" t="s">
        <v>125</v>
      </c>
      <c r="B19" s="206">
        <f>'[1]Уровень исп. ГЗ'!U10</f>
        <v>100</v>
      </c>
      <c r="C19" s="207">
        <v>10</v>
      </c>
      <c r="D19" s="206"/>
      <c r="E19" s="206">
        <v>10</v>
      </c>
      <c r="F19" s="206"/>
      <c r="G19" s="206">
        <v>0</v>
      </c>
      <c r="H19" s="206"/>
      <c r="I19" s="202">
        <f>'[1]Уровень сред ЗП'!I19</f>
        <v>100</v>
      </c>
      <c r="J19" s="206"/>
      <c r="K19" s="206"/>
      <c r="L19" s="206"/>
      <c r="M19" s="206"/>
      <c r="N19" s="206">
        <f t="shared" si="0"/>
        <v>220</v>
      </c>
      <c r="O19" s="203">
        <f t="shared" si="1"/>
        <v>88</v>
      </c>
      <c r="P19" s="208"/>
      <c r="Q19" s="208"/>
      <c r="R19" s="208"/>
      <c r="S19" s="208"/>
      <c r="T19" s="208"/>
      <c r="U19" s="208"/>
      <c r="V19" s="208"/>
      <c r="W19" s="208"/>
      <c r="X19" s="208"/>
      <c r="Y19" s="208"/>
      <c r="Z19" s="208"/>
    </row>
    <row r="20" spans="1:26" ht="20.25" customHeight="1" x14ac:dyDescent="0.25">
      <c r="A20" s="211" t="s">
        <v>23</v>
      </c>
      <c r="B20" s="206">
        <f>'[1]Уровень исп. ГЗ'!U11</f>
        <v>100</v>
      </c>
      <c r="C20" s="207">
        <v>10</v>
      </c>
      <c r="D20" s="206"/>
      <c r="E20" s="206"/>
      <c r="F20" s="206">
        <v>-10</v>
      </c>
      <c r="G20" s="206">
        <v>0</v>
      </c>
      <c r="H20" s="206"/>
      <c r="I20" s="202">
        <f>'[1]Уровень сред ЗП'!I20</f>
        <v>100</v>
      </c>
      <c r="J20" s="206"/>
      <c r="K20" s="206">
        <v>-30</v>
      </c>
      <c r="L20" s="206"/>
      <c r="M20" s="206"/>
      <c r="N20" s="206">
        <f t="shared" si="0"/>
        <v>170</v>
      </c>
      <c r="O20" s="213">
        <f t="shared" si="1"/>
        <v>68</v>
      </c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8"/>
    </row>
    <row r="21" spans="1:26" ht="18.75" x14ac:dyDescent="0.25">
      <c r="A21" s="211" t="s">
        <v>24</v>
      </c>
      <c r="B21" s="206">
        <f>'[1]Уровень исп. ГЗ'!U12</f>
        <v>85</v>
      </c>
      <c r="C21" s="207">
        <v>10</v>
      </c>
      <c r="D21" s="206"/>
      <c r="E21" s="206">
        <v>10</v>
      </c>
      <c r="F21" s="206"/>
      <c r="G21" s="206">
        <v>0</v>
      </c>
      <c r="H21" s="206"/>
      <c r="I21" s="202">
        <f>'[1]Уровень сред ЗП'!I21</f>
        <v>100</v>
      </c>
      <c r="J21" s="206"/>
      <c r="K21" s="206"/>
      <c r="L21" s="206"/>
      <c r="M21" s="206">
        <v>0</v>
      </c>
      <c r="N21" s="206">
        <f t="shared" si="0"/>
        <v>205</v>
      </c>
      <c r="O21" s="203">
        <f t="shared" si="1"/>
        <v>82</v>
      </c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8"/>
    </row>
    <row r="22" spans="1:26" ht="18.75" x14ac:dyDescent="0.25">
      <c r="A22" s="211" t="s">
        <v>126</v>
      </c>
      <c r="B22" s="206">
        <f>'[1]Уровень исп. ГЗ'!U13</f>
        <v>100</v>
      </c>
      <c r="C22" s="207">
        <v>10</v>
      </c>
      <c r="D22" s="206"/>
      <c r="E22" s="206">
        <v>10</v>
      </c>
      <c r="F22" s="206"/>
      <c r="G22" s="206">
        <v>0</v>
      </c>
      <c r="H22" s="206"/>
      <c r="I22" s="202">
        <f>'[1]Уровень сред ЗП'!I22</f>
        <v>100</v>
      </c>
      <c r="J22" s="206"/>
      <c r="K22" s="206"/>
      <c r="L22" s="206"/>
      <c r="M22" s="206"/>
      <c r="N22" s="206">
        <f t="shared" si="0"/>
        <v>220</v>
      </c>
      <c r="O22" s="203">
        <f t="shared" si="1"/>
        <v>88</v>
      </c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</row>
    <row r="23" spans="1:26" ht="18.75" x14ac:dyDescent="0.25">
      <c r="A23" s="211" t="s">
        <v>26</v>
      </c>
      <c r="B23" s="206">
        <f>'[1]Уровень исп. ГЗ'!U14</f>
        <v>100</v>
      </c>
      <c r="C23" s="207">
        <v>10</v>
      </c>
      <c r="D23" s="206"/>
      <c r="E23" s="206">
        <v>10</v>
      </c>
      <c r="F23" s="206"/>
      <c r="G23" s="206">
        <v>0</v>
      </c>
      <c r="H23" s="206"/>
      <c r="I23" s="202">
        <f>'[1]Уровень сред ЗП'!I23</f>
        <v>100</v>
      </c>
      <c r="J23" s="206"/>
      <c r="K23" s="206"/>
      <c r="L23" s="206"/>
      <c r="M23" s="206"/>
      <c r="N23" s="206">
        <f t="shared" si="0"/>
        <v>220</v>
      </c>
      <c r="O23" s="203">
        <f t="shared" si="1"/>
        <v>88</v>
      </c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</row>
    <row r="24" spans="1:26" ht="18.75" x14ac:dyDescent="0.25">
      <c r="A24" s="211" t="s">
        <v>27</v>
      </c>
      <c r="B24" s="206">
        <f>'[1]Уровень исп. ГЗ'!U15</f>
        <v>100</v>
      </c>
      <c r="C24" s="207">
        <v>10</v>
      </c>
      <c r="D24" s="206"/>
      <c r="E24" s="206">
        <v>10</v>
      </c>
      <c r="F24" s="206"/>
      <c r="G24" s="206">
        <v>0</v>
      </c>
      <c r="H24" s="206"/>
      <c r="I24" s="202">
        <f>'[1]Уровень сред ЗП'!I24</f>
        <v>100</v>
      </c>
      <c r="J24" s="206"/>
      <c r="K24" s="206"/>
      <c r="L24" s="206"/>
      <c r="M24" s="206">
        <v>0</v>
      </c>
      <c r="N24" s="206">
        <f t="shared" si="0"/>
        <v>220</v>
      </c>
      <c r="O24" s="203">
        <f t="shared" si="1"/>
        <v>88</v>
      </c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</row>
    <row r="25" spans="1:26" ht="18.75" x14ac:dyDescent="0.25">
      <c r="A25" s="211" t="s">
        <v>28</v>
      </c>
      <c r="B25" s="206">
        <f>'[1]Уровень исп. ГЗ'!U16</f>
        <v>85</v>
      </c>
      <c r="C25" s="207">
        <v>10</v>
      </c>
      <c r="D25" s="206"/>
      <c r="E25" s="206">
        <v>10</v>
      </c>
      <c r="F25" s="206"/>
      <c r="G25" s="206">
        <v>0</v>
      </c>
      <c r="H25" s="206"/>
      <c r="I25" s="202">
        <f>'[1]Уровень сред ЗП'!I25</f>
        <v>100</v>
      </c>
      <c r="J25" s="206"/>
      <c r="K25" s="206"/>
      <c r="L25" s="206"/>
      <c r="M25" s="206">
        <v>0</v>
      </c>
      <c r="N25" s="206">
        <f t="shared" si="0"/>
        <v>205</v>
      </c>
      <c r="O25" s="203">
        <f t="shared" si="1"/>
        <v>82</v>
      </c>
      <c r="P25" s="2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</row>
    <row r="26" spans="1:26" ht="18.75" x14ac:dyDescent="0.25">
      <c r="A26" s="211" t="s">
        <v>29</v>
      </c>
      <c r="B26" s="206">
        <f>'[1]Уровень исп. ГЗ'!U17</f>
        <v>85</v>
      </c>
      <c r="C26" s="207">
        <v>10</v>
      </c>
      <c r="D26" s="206"/>
      <c r="E26" s="206">
        <v>10</v>
      </c>
      <c r="F26" s="206"/>
      <c r="G26" s="206">
        <v>0</v>
      </c>
      <c r="H26" s="206"/>
      <c r="I26" s="202">
        <f>'[1]Уровень сред ЗП'!I26</f>
        <v>100</v>
      </c>
      <c r="J26" s="206"/>
      <c r="K26" s="206"/>
      <c r="L26" s="206"/>
      <c r="M26" s="206"/>
      <c r="N26" s="206">
        <f t="shared" si="0"/>
        <v>205</v>
      </c>
      <c r="O26" s="203">
        <f t="shared" si="1"/>
        <v>82</v>
      </c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</row>
    <row r="27" spans="1:26" ht="18.75" x14ac:dyDescent="0.25">
      <c r="A27" s="211" t="s">
        <v>31</v>
      </c>
      <c r="B27" s="206">
        <f>'[1]Уровень исп. ГЗ'!U22</f>
        <v>85</v>
      </c>
      <c r="C27" s="207">
        <v>10</v>
      </c>
      <c r="D27" s="206"/>
      <c r="E27" s="206">
        <v>10</v>
      </c>
      <c r="F27" s="206"/>
      <c r="G27" s="206">
        <v>0</v>
      </c>
      <c r="H27" s="206"/>
      <c r="I27" s="202">
        <f>'[1]Уровень сред ЗП'!I27</f>
        <v>85</v>
      </c>
      <c r="J27" s="206"/>
      <c r="K27" s="206"/>
      <c r="L27" s="206"/>
      <c r="M27" s="206">
        <v>0</v>
      </c>
      <c r="N27" s="206">
        <f t="shared" si="0"/>
        <v>190</v>
      </c>
      <c r="O27" s="213">
        <f t="shared" si="1"/>
        <v>76</v>
      </c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8"/>
    </row>
    <row r="28" spans="1:26" ht="18.75" x14ac:dyDescent="0.25">
      <c r="A28" s="211" t="s">
        <v>127</v>
      </c>
      <c r="B28" s="206">
        <f>'[1]Уровень исп. ГЗ'!U23</f>
        <v>100</v>
      </c>
      <c r="C28" s="207">
        <v>10</v>
      </c>
      <c r="D28" s="206"/>
      <c r="E28" s="206">
        <v>10</v>
      </c>
      <c r="F28" s="206"/>
      <c r="G28" s="206">
        <v>0</v>
      </c>
      <c r="H28" s="206"/>
      <c r="I28" s="202">
        <f>'[1]Уровень сред ЗП'!I28</f>
        <v>100</v>
      </c>
      <c r="J28" s="206"/>
      <c r="K28" s="206"/>
      <c r="L28" s="206"/>
      <c r="M28" s="206"/>
      <c r="N28" s="206">
        <f t="shared" si="0"/>
        <v>220</v>
      </c>
      <c r="O28" s="203">
        <f t="shared" si="1"/>
        <v>88</v>
      </c>
      <c r="P28" s="208"/>
      <c r="Q28" s="208"/>
      <c r="R28" s="208"/>
      <c r="S28" s="208"/>
      <c r="T28" s="208"/>
      <c r="U28" s="208"/>
      <c r="V28" s="208"/>
      <c r="W28" s="208"/>
      <c r="X28" s="208"/>
      <c r="Y28" s="208"/>
      <c r="Z28" s="208"/>
    </row>
    <row r="29" spans="1:26" ht="18.75" x14ac:dyDescent="0.25">
      <c r="A29" s="211" t="s">
        <v>128</v>
      </c>
      <c r="B29" s="206">
        <f>'[1]Уровень исп. ГЗ'!U24</f>
        <v>85</v>
      </c>
      <c r="C29" s="207">
        <v>10</v>
      </c>
      <c r="D29" s="206"/>
      <c r="E29" s="206">
        <v>10</v>
      </c>
      <c r="F29" s="206"/>
      <c r="G29" s="206">
        <v>0</v>
      </c>
      <c r="H29" s="206"/>
      <c r="I29" s="202">
        <f>'[1]Уровень сред ЗП'!I29</f>
        <v>100</v>
      </c>
      <c r="J29" s="206"/>
      <c r="K29" s="206"/>
      <c r="L29" s="206"/>
      <c r="M29" s="206">
        <v>0</v>
      </c>
      <c r="N29" s="206">
        <f t="shared" si="0"/>
        <v>205</v>
      </c>
      <c r="O29" s="203">
        <f t="shared" si="1"/>
        <v>82</v>
      </c>
      <c r="P29" s="208"/>
      <c r="Q29" s="208"/>
      <c r="R29" s="208"/>
      <c r="S29" s="208"/>
      <c r="T29" s="208"/>
      <c r="U29" s="208"/>
      <c r="V29" s="208"/>
      <c r="W29" s="208"/>
      <c r="X29" s="208"/>
      <c r="Y29" s="208"/>
      <c r="Z29" s="208"/>
    </row>
    <row r="30" spans="1:26" ht="18.75" x14ac:dyDescent="0.25">
      <c r="A30" s="214" t="s">
        <v>34</v>
      </c>
      <c r="B30" s="206">
        <f>'[1]Уровень исп. ГЗ'!U25</f>
        <v>100</v>
      </c>
      <c r="C30" s="207">
        <v>10</v>
      </c>
      <c r="D30" s="206"/>
      <c r="E30" s="206">
        <v>10</v>
      </c>
      <c r="F30" s="206"/>
      <c r="G30" s="206">
        <v>0</v>
      </c>
      <c r="H30" s="206"/>
      <c r="I30" s="202">
        <f>'[1]Уровень сред ЗП'!I30</f>
        <v>100</v>
      </c>
      <c r="J30" s="206"/>
      <c r="K30" s="206"/>
      <c r="L30" s="206"/>
      <c r="M30" s="206">
        <v>0</v>
      </c>
      <c r="N30" s="206">
        <f t="shared" si="0"/>
        <v>220</v>
      </c>
      <c r="O30" s="203">
        <f t="shared" si="1"/>
        <v>88</v>
      </c>
      <c r="P30" s="208"/>
      <c r="Q30" s="208"/>
      <c r="R30" s="208"/>
      <c r="S30" s="208"/>
      <c r="T30" s="208"/>
      <c r="U30" s="208"/>
      <c r="V30" s="208"/>
      <c r="W30" s="208"/>
      <c r="X30" s="208"/>
      <c r="Y30" s="208"/>
      <c r="Z30" s="208"/>
    </row>
    <row r="31" spans="1:26" s="182" customFormat="1" ht="18.75" x14ac:dyDescent="0.25">
      <c r="A31" s="211" t="s">
        <v>129</v>
      </c>
      <c r="B31" s="206">
        <f>'[1]Уровень исп. ГЗ'!U26</f>
        <v>85</v>
      </c>
      <c r="C31" s="206">
        <v>10</v>
      </c>
      <c r="D31" s="206"/>
      <c r="E31" s="206">
        <v>10</v>
      </c>
      <c r="F31" s="206"/>
      <c r="G31" s="206">
        <v>0</v>
      </c>
      <c r="H31" s="206"/>
      <c r="I31" s="202">
        <f>'[1]Уровень сред ЗП'!I31</f>
        <v>100</v>
      </c>
      <c r="J31" s="206"/>
      <c r="K31" s="206"/>
      <c r="L31" s="206"/>
      <c r="M31" s="206">
        <v>0</v>
      </c>
      <c r="N31" s="206">
        <f t="shared" si="0"/>
        <v>205</v>
      </c>
      <c r="O31" s="215">
        <f t="shared" si="1"/>
        <v>82</v>
      </c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</row>
    <row r="32" spans="1:26" ht="18.75" x14ac:dyDescent="0.25">
      <c r="A32" s="211" t="s">
        <v>130</v>
      </c>
      <c r="B32" s="206">
        <f>'[1]Уровень исп. ГЗ'!U27</f>
        <v>85</v>
      </c>
      <c r="C32" s="207">
        <v>10</v>
      </c>
      <c r="D32" s="206"/>
      <c r="E32" s="206">
        <v>10</v>
      </c>
      <c r="F32" s="206"/>
      <c r="G32" s="206">
        <v>0</v>
      </c>
      <c r="H32" s="206"/>
      <c r="I32" s="202">
        <f>'[1]Уровень сред ЗП'!I32</f>
        <v>100</v>
      </c>
      <c r="J32" s="206"/>
      <c r="K32" s="206"/>
      <c r="L32" s="206"/>
      <c r="M32" s="206">
        <v>0</v>
      </c>
      <c r="N32" s="206">
        <f t="shared" si="0"/>
        <v>205</v>
      </c>
      <c r="O32" s="203">
        <f t="shared" si="1"/>
        <v>82</v>
      </c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8"/>
    </row>
    <row r="33" spans="1:26" ht="18.75" x14ac:dyDescent="0.25">
      <c r="A33" s="211" t="s">
        <v>131</v>
      </c>
      <c r="B33" s="206">
        <f>'[1]Уровень исп. ГЗ'!U28</f>
        <v>100</v>
      </c>
      <c r="C33" s="207">
        <v>10</v>
      </c>
      <c r="D33" s="206"/>
      <c r="E33" s="206">
        <v>10</v>
      </c>
      <c r="F33" s="206"/>
      <c r="G33" s="206">
        <v>0</v>
      </c>
      <c r="H33" s="206"/>
      <c r="I33" s="202">
        <f>'[1]Уровень сред ЗП'!I33</f>
        <v>100</v>
      </c>
      <c r="J33" s="206"/>
      <c r="K33" s="206"/>
      <c r="L33" s="206"/>
      <c r="M33" s="206">
        <v>0</v>
      </c>
      <c r="N33" s="206">
        <f>SUM(B33:M33)</f>
        <v>220</v>
      </c>
      <c r="O33" s="203">
        <f t="shared" si="1"/>
        <v>88</v>
      </c>
      <c r="P33" s="208"/>
      <c r="Q33" s="208"/>
      <c r="R33" s="208"/>
      <c r="S33" s="208"/>
      <c r="T33" s="208"/>
      <c r="U33" s="208"/>
      <c r="V33" s="208"/>
      <c r="W33" s="208"/>
      <c r="X33" s="208"/>
      <c r="Y33" s="208"/>
      <c r="Z33" s="208"/>
    </row>
    <row r="34" spans="1:26" ht="18.75" x14ac:dyDescent="0.25">
      <c r="A34" s="211" t="s">
        <v>132</v>
      </c>
      <c r="B34" s="206">
        <f>'[1]Уровень исп. ГЗ'!U29</f>
        <v>0</v>
      </c>
      <c r="C34" s="207">
        <v>10</v>
      </c>
      <c r="D34" s="206"/>
      <c r="E34" s="206">
        <v>10</v>
      </c>
      <c r="F34" s="206"/>
      <c r="G34" s="206">
        <v>0</v>
      </c>
      <c r="H34" s="206"/>
      <c r="I34" s="202">
        <f>'[1]Уровень сред ЗП'!I34</f>
        <v>85</v>
      </c>
      <c r="J34" s="206"/>
      <c r="K34" s="206">
        <v>-30</v>
      </c>
      <c r="L34" s="206"/>
      <c r="M34" s="206"/>
      <c r="N34" s="206">
        <f>SUM(B34:M34)</f>
        <v>75</v>
      </c>
      <c r="O34" s="201">
        <f t="shared" si="1"/>
        <v>30</v>
      </c>
      <c r="P34" s="208"/>
      <c r="Q34" s="208"/>
      <c r="R34" s="208"/>
      <c r="S34" s="208"/>
      <c r="T34" s="208"/>
      <c r="U34" s="208"/>
      <c r="V34" s="208"/>
      <c r="W34" s="208"/>
      <c r="X34" s="208"/>
      <c r="Y34" s="208"/>
      <c r="Z34" s="208"/>
    </row>
    <row r="35" spans="1:26" ht="18.75" x14ac:dyDescent="0.25">
      <c r="A35" s="211" t="s">
        <v>133</v>
      </c>
      <c r="B35" s="206">
        <f>'[1]Уровень исп. ГЗ'!U30</f>
        <v>0</v>
      </c>
      <c r="C35" s="207">
        <v>10</v>
      </c>
      <c r="D35" s="206"/>
      <c r="E35" s="206">
        <v>10</v>
      </c>
      <c r="F35" s="206"/>
      <c r="G35" s="206">
        <v>0</v>
      </c>
      <c r="H35" s="206"/>
      <c r="I35" s="202">
        <f>'[1]Уровень сред ЗП'!I35</f>
        <v>100</v>
      </c>
      <c r="J35" s="206"/>
      <c r="K35" s="206"/>
      <c r="L35" s="206"/>
      <c r="M35" s="206"/>
      <c r="N35" s="206">
        <f>SUM(B35:M35)</f>
        <v>120</v>
      </c>
      <c r="O35" s="213">
        <f t="shared" si="1"/>
        <v>48</v>
      </c>
      <c r="P35" s="208"/>
      <c r="Q35" s="208"/>
      <c r="R35" s="208"/>
      <c r="S35" s="208"/>
      <c r="T35" s="208"/>
      <c r="U35" s="208"/>
      <c r="V35" s="208"/>
      <c r="W35" s="208"/>
      <c r="X35" s="208"/>
      <c r="Y35" s="208"/>
      <c r="Z35" s="208"/>
    </row>
    <row r="36" spans="1:26" ht="18.75" x14ac:dyDescent="0.25">
      <c r="A36" s="211" t="s">
        <v>134</v>
      </c>
      <c r="B36" s="206">
        <f>'[1]Уровень исп. ГЗ'!U31</f>
        <v>0</v>
      </c>
      <c r="C36" s="207">
        <v>10</v>
      </c>
      <c r="D36" s="206"/>
      <c r="E36" s="206">
        <v>10</v>
      </c>
      <c r="F36" s="206"/>
      <c r="G36" s="206">
        <v>0</v>
      </c>
      <c r="H36" s="206"/>
      <c r="I36" s="202">
        <f>'[1]Уровень сред ЗП'!I36</f>
        <v>85</v>
      </c>
      <c r="J36" s="206"/>
      <c r="K36" s="206"/>
      <c r="L36" s="206"/>
      <c r="M36" s="206">
        <v>0</v>
      </c>
      <c r="N36" s="206">
        <f>SUM(B36:M36)</f>
        <v>105</v>
      </c>
      <c r="O36" s="201">
        <f t="shared" si="1"/>
        <v>42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</row>
    <row r="37" spans="1:26" s="182" customFormat="1" ht="18.75" x14ac:dyDescent="0.25">
      <c r="A37" s="211" t="s">
        <v>41</v>
      </c>
      <c r="B37" s="206">
        <f>'[1]Уровень исп. ГЗ'!U32</f>
        <v>100</v>
      </c>
      <c r="C37" s="206">
        <v>10</v>
      </c>
      <c r="D37" s="206"/>
      <c r="E37" s="206">
        <v>10</v>
      </c>
      <c r="F37" s="206"/>
      <c r="G37" s="206">
        <v>0</v>
      </c>
      <c r="H37" s="206"/>
      <c r="I37" s="202">
        <f>'[1]Уровень сред ЗП'!I37</f>
        <v>100</v>
      </c>
      <c r="J37" s="206"/>
      <c r="K37" s="206"/>
      <c r="L37" s="206"/>
      <c r="M37" s="206"/>
      <c r="N37" s="206">
        <f>SUM(B37:M37)</f>
        <v>220</v>
      </c>
      <c r="O37" s="215">
        <f t="shared" si="1"/>
        <v>88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</row>
    <row r="38" spans="1:26" ht="18.75" x14ac:dyDescent="0.25">
      <c r="A38" s="216" t="s">
        <v>135</v>
      </c>
      <c r="B38" s="206">
        <f>'[1]Уровень исп. ГЗ'!Q62</f>
        <v>100</v>
      </c>
      <c r="C38" s="207">
        <v>10</v>
      </c>
      <c r="D38" s="206"/>
      <c r="E38" s="206">
        <v>10</v>
      </c>
      <c r="F38" s="206"/>
      <c r="G38" s="206">
        <v>0</v>
      </c>
      <c r="H38" s="206"/>
      <c r="I38" s="202">
        <f>'[1]Уровень сред ЗП'!I46</f>
        <v>100</v>
      </c>
      <c r="J38" s="206"/>
      <c r="K38" s="206"/>
      <c r="L38" s="206"/>
      <c r="M38" s="206"/>
      <c r="N38" s="206">
        <f t="shared" ref="N38:N45" si="2">SUM(B38:M38)</f>
        <v>220</v>
      </c>
      <c r="O38" s="203">
        <f t="shared" si="1"/>
        <v>88</v>
      </c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</row>
    <row r="39" spans="1:26" ht="18.75" x14ac:dyDescent="0.25">
      <c r="A39" s="210" t="s">
        <v>136</v>
      </c>
      <c r="B39" s="206">
        <f>'[1]Уровень исп. ГЗ'!Q63</f>
        <v>85</v>
      </c>
      <c r="C39" s="207">
        <v>10</v>
      </c>
      <c r="D39" s="206"/>
      <c r="E39" s="206">
        <v>10</v>
      </c>
      <c r="F39" s="206"/>
      <c r="G39" s="206">
        <v>0</v>
      </c>
      <c r="H39" s="206"/>
      <c r="I39" s="202">
        <f>'[1]Уровень сред ЗП'!I47</f>
        <v>100</v>
      </c>
      <c r="J39" s="206"/>
      <c r="K39" s="206"/>
      <c r="L39" s="206"/>
      <c r="M39" s="206"/>
      <c r="N39" s="206">
        <f t="shared" si="2"/>
        <v>205</v>
      </c>
      <c r="O39" s="203">
        <f t="shared" si="1"/>
        <v>82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</row>
    <row r="40" spans="1:26" ht="18.75" x14ac:dyDescent="0.25">
      <c r="A40" s="210" t="s">
        <v>137</v>
      </c>
      <c r="B40" s="206">
        <f>'[1]Уровень исп. ГЗ'!Q64</f>
        <v>85</v>
      </c>
      <c r="C40" s="207">
        <v>10</v>
      </c>
      <c r="D40" s="206"/>
      <c r="E40" s="206">
        <v>10</v>
      </c>
      <c r="F40" s="206"/>
      <c r="G40" s="206">
        <v>0</v>
      </c>
      <c r="H40" s="206"/>
      <c r="I40" s="202">
        <f>'[1]Уровень сред ЗП'!I48</f>
        <v>100</v>
      </c>
      <c r="J40" s="206"/>
      <c r="K40" s="206"/>
      <c r="L40" s="206"/>
      <c r="M40" s="206">
        <v>0</v>
      </c>
      <c r="N40" s="206">
        <f t="shared" si="2"/>
        <v>205</v>
      </c>
      <c r="O40" s="203">
        <f t="shared" si="1"/>
        <v>82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</row>
    <row r="41" spans="1:26" ht="18.75" x14ac:dyDescent="0.25">
      <c r="A41" s="210" t="s">
        <v>138</v>
      </c>
      <c r="B41" s="206">
        <f>'[1]Уровень исп. ГЗ'!Q65</f>
        <v>85</v>
      </c>
      <c r="C41" s="207">
        <v>10</v>
      </c>
      <c r="D41" s="206"/>
      <c r="E41" s="206">
        <v>10</v>
      </c>
      <c r="F41" s="206"/>
      <c r="G41" s="206">
        <v>0</v>
      </c>
      <c r="H41" s="206"/>
      <c r="I41" s="202">
        <f>'[1]Уровень сред ЗП'!I49</f>
        <v>100</v>
      </c>
      <c r="J41" s="206"/>
      <c r="K41" s="206"/>
      <c r="L41" s="206"/>
      <c r="M41" s="206"/>
      <c r="N41" s="206">
        <f t="shared" si="2"/>
        <v>205</v>
      </c>
      <c r="O41" s="203">
        <f t="shared" si="1"/>
        <v>82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</row>
    <row r="42" spans="1:26" ht="18.75" x14ac:dyDescent="0.25">
      <c r="A42" s="217" t="s">
        <v>77</v>
      </c>
      <c r="B42" s="218">
        <f>'[1]Уровень исп. ГЗ'!Q78</f>
        <v>0</v>
      </c>
      <c r="C42" s="207">
        <v>10</v>
      </c>
      <c r="D42" s="206"/>
      <c r="E42" s="206">
        <v>10</v>
      </c>
      <c r="F42" s="206"/>
      <c r="G42" s="206">
        <v>0</v>
      </c>
      <c r="H42" s="206"/>
      <c r="I42" s="202">
        <f>'[1]Уровень сред ЗП'!I50</f>
        <v>100</v>
      </c>
      <c r="J42" s="206"/>
      <c r="K42" s="206"/>
      <c r="L42" s="206"/>
      <c r="M42" s="206"/>
      <c r="N42" s="206">
        <f t="shared" si="2"/>
        <v>120</v>
      </c>
      <c r="O42" s="213">
        <f t="shared" si="1"/>
        <v>48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</row>
    <row r="43" spans="1:26" ht="18.75" x14ac:dyDescent="0.25">
      <c r="A43" s="219" t="s">
        <v>139</v>
      </c>
      <c r="B43" s="206">
        <f>'[1]Уровень исп. ГЗ'!Q71</f>
        <v>0</v>
      </c>
      <c r="C43" s="207">
        <v>10</v>
      </c>
      <c r="D43" s="206"/>
      <c r="E43" s="206">
        <v>10</v>
      </c>
      <c r="F43" s="206"/>
      <c r="G43" s="206">
        <v>0</v>
      </c>
      <c r="H43" s="206"/>
      <c r="I43" s="202">
        <f>'[1]Уровень сред ЗП'!I52</f>
        <v>-50</v>
      </c>
      <c r="J43" s="206"/>
      <c r="K43" s="206"/>
      <c r="L43" s="206"/>
      <c r="M43" s="206"/>
      <c r="N43" s="206">
        <f t="shared" si="2"/>
        <v>-30</v>
      </c>
      <c r="O43" s="201">
        <f t="shared" si="1"/>
        <v>-12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</row>
    <row r="44" spans="1:26" ht="18.75" x14ac:dyDescent="0.25">
      <c r="A44" s="219" t="s">
        <v>140</v>
      </c>
      <c r="B44" s="206">
        <f>'[1]Уровень исп. ГЗ'!Q72</f>
        <v>85</v>
      </c>
      <c r="C44" s="207">
        <v>10</v>
      </c>
      <c r="D44" s="206"/>
      <c r="E44" s="206">
        <v>10</v>
      </c>
      <c r="F44" s="206"/>
      <c r="G44" s="206">
        <v>0</v>
      </c>
      <c r="H44" s="206"/>
      <c r="I44" s="202">
        <f>'[1]Уровень сред ЗП'!I53</f>
        <v>100</v>
      </c>
      <c r="J44" s="206"/>
      <c r="K44" s="206"/>
      <c r="L44" s="206"/>
      <c r="M44" s="206">
        <v>0</v>
      </c>
      <c r="N44" s="206">
        <f t="shared" si="2"/>
        <v>205</v>
      </c>
      <c r="O44" s="203">
        <f t="shared" si="1"/>
        <v>82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</row>
    <row r="45" spans="1:26" ht="18.75" x14ac:dyDescent="0.25">
      <c r="A45" s="219" t="s">
        <v>141</v>
      </c>
      <c r="B45" s="206">
        <f>'[1]Уровень исп. ГЗ'!Q73</f>
        <v>85</v>
      </c>
      <c r="C45" s="207">
        <v>10</v>
      </c>
      <c r="D45" s="206"/>
      <c r="E45" s="206">
        <v>10</v>
      </c>
      <c r="F45" s="206"/>
      <c r="G45" s="206">
        <v>0</v>
      </c>
      <c r="H45" s="206"/>
      <c r="I45" s="202">
        <f>'[1]Уровень сред ЗП'!I54</f>
        <v>100</v>
      </c>
      <c r="J45" s="206"/>
      <c r="K45" s="206"/>
      <c r="L45" s="206"/>
      <c r="M45" s="206"/>
      <c r="N45" s="206">
        <f t="shared" si="2"/>
        <v>205</v>
      </c>
      <c r="O45" s="203">
        <f t="shared" si="1"/>
        <v>82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</row>
    <row r="46" spans="1:26" ht="18.75" x14ac:dyDescent="0.25">
      <c r="A46" s="220"/>
      <c r="B46" s="221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1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</row>
    <row r="47" spans="1:26" ht="18.75" customHeight="1" x14ac:dyDescent="0.25">
      <c r="A47" s="224" t="s">
        <v>142</v>
      </c>
      <c r="B47" s="224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</row>
    <row r="48" spans="1:26" ht="18.75" x14ac:dyDescent="0.25">
      <c r="A48" s="225"/>
      <c r="B48" s="226"/>
      <c r="C48" s="226"/>
      <c r="D48" s="226"/>
      <c r="E48" s="227"/>
      <c r="F48" s="227"/>
      <c r="G48" s="227"/>
      <c r="H48" s="227"/>
      <c r="I48" s="227"/>
      <c r="J48" s="227"/>
      <c r="K48" s="227"/>
      <c r="L48" s="227"/>
      <c r="M48" s="227"/>
      <c r="N48" s="226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</row>
    <row r="49" spans="1:26" ht="18.75" x14ac:dyDescent="0.25">
      <c r="A49" s="225"/>
      <c r="B49" s="226"/>
      <c r="C49" s="226"/>
      <c r="D49" s="226"/>
      <c r="E49" s="227"/>
      <c r="F49" s="227"/>
      <c r="G49" s="227"/>
      <c r="H49" s="227"/>
      <c r="I49" s="227"/>
      <c r="J49" s="227"/>
      <c r="K49" s="227"/>
      <c r="L49" s="227"/>
      <c r="M49" s="227"/>
      <c r="N49" s="226"/>
      <c r="O49" s="223"/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</row>
    <row r="50" spans="1:26" ht="18.75" x14ac:dyDescent="0.25">
      <c r="A50" s="225"/>
      <c r="B50" s="226"/>
      <c r="C50" s="226"/>
      <c r="D50" s="226"/>
      <c r="E50" s="227"/>
      <c r="F50" s="227"/>
      <c r="G50" s="227"/>
      <c r="H50" s="227"/>
      <c r="I50" s="227"/>
      <c r="J50" s="227"/>
      <c r="K50" s="227"/>
      <c r="L50" s="227"/>
      <c r="M50" s="227"/>
      <c r="N50" s="226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</row>
    <row r="51" spans="1:26" ht="18.75" customHeight="1" x14ac:dyDescent="0.25">
      <c r="A51" s="224" t="s">
        <v>143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</row>
    <row r="54" spans="1:26" ht="37.5" x14ac:dyDescent="0.25">
      <c r="A54" s="228" t="s">
        <v>144</v>
      </c>
    </row>
    <row r="55" spans="1:26" ht="18.75" x14ac:dyDescent="0.25">
      <c r="A55" s="228"/>
    </row>
    <row r="56" spans="1:26" ht="93.75" x14ac:dyDescent="0.25">
      <c r="A56" s="228" t="s">
        <v>145</v>
      </c>
    </row>
    <row r="57" spans="1:26" ht="56.25" x14ac:dyDescent="0.25">
      <c r="A57" s="228" t="s">
        <v>146</v>
      </c>
    </row>
    <row r="58" spans="1:26" ht="18.75" x14ac:dyDescent="0.25">
      <c r="A58" s="228"/>
    </row>
    <row r="59" spans="1:26" x14ac:dyDescent="0.25">
      <c r="A59" s="229" t="s">
        <v>147</v>
      </c>
    </row>
  </sheetData>
  <mergeCells count="14">
    <mergeCell ref="J3:K3"/>
    <mergeCell ref="L3:M3"/>
    <mergeCell ref="A47:O47"/>
    <mergeCell ref="A51:O51"/>
    <mergeCell ref="A1:O1"/>
    <mergeCell ref="C2:D2"/>
    <mergeCell ref="E2:F2"/>
    <mergeCell ref="G2:H2"/>
    <mergeCell ref="J2:K2"/>
    <mergeCell ref="L2:M2"/>
    <mergeCell ref="O2:O4"/>
    <mergeCell ref="C3:D3"/>
    <mergeCell ref="E3:F3"/>
    <mergeCell ref="G3:H3"/>
  </mergeCells>
  <printOptions horizontalCentered="1"/>
  <pageMargins left="0" right="0" top="0.55118110236220474" bottom="0.55118110236220474" header="0.31496062992125984" footer="0.31496062992125984"/>
  <pageSetup paperSize="9" scale="64" orientation="landscape" horizontalDpi="180" verticalDpi="18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Уровень исп. ГЗ</vt:lpstr>
      <vt:lpstr>Оценка эффективности рук.</vt:lpstr>
      <vt:lpstr>'Оценка эффективности рук.'!Область_печати</vt:lpstr>
      <vt:lpstr>'Уровень исп. ГЗ'!Область_печати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Musya</dc:creator>
  <cp:lastModifiedBy>Musya</cp:lastModifiedBy>
  <dcterms:created xsi:type="dcterms:W3CDTF">2021-08-02T14:26:03Z</dcterms:created>
  <dcterms:modified xsi:type="dcterms:W3CDTF">2021-08-02T14:27:04Z</dcterms:modified>
</cp:coreProperties>
</file>