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на сайт\"/>
    </mc:Choice>
  </mc:AlternateContent>
  <bookViews>
    <workbookView xWindow="0" yWindow="0" windowWidth="28800" windowHeight="12000"/>
  </bookViews>
  <sheets>
    <sheet name="Уровень исп. ГЗ" sheetId="1" r:id="rId1"/>
    <sheet name="Свод по балам учреждения" sheetId="2" r:id="rId2"/>
  </sheets>
  <externalReferences>
    <externalReference r:id="rId3"/>
  </externalReferences>
  <definedNames>
    <definedName name="_xlnm.Print_Titles" localSheetId="1">'Свод по балам учреждения'!$2:$3</definedName>
    <definedName name="_xlnm.Print_Area" localSheetId="1">'Свод по балам учреждения'!$A$1:$G$50</definedName>
    <definedName name="_xlnm.Print_Area" localSheetId="0">'Уровень исп. ГЗ'!$A$1:$W$78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G43" i="2" s="1"/>
  <c r="E43" i="2"/>
  <c r="D43" i="2"/>
  <c r="C43" i="2"/>
  <c r="B43" i="2"/>
  <c r="F42" i="2"/>
  <c r="G42" i="2" s="1"/>
  <c r="E42" i="2"/>
  <c r="D42" i="2"/>
  <c r="C42" i="2"/>
  <c r="B42" i="2"/>
  <c r="F41" i="2"/>
  <c r="G41" i="2" s="1"/>
  <c r="E41" i="2"/>
  <c r="D41" i="2"/>
  <c r="C41" i="2"/>
  <c r="B41" i="2"/>
  <c r="F40" i="2"/>
  <c r="G40" i="2" s="1"/>
  <c r="E40" i="2"/>
  <c r="D40" i="2"/>
  <c r="C40" i="2"/>
  <c r="B40" i="2"/>
  <c r="F39" i="2"/>
  <c r="E39" i="2"/>
  <c r="D39" i="2"/>
  <c r="G39" i="2" s="1"/>
  <c r="C39" i="2"/>
  <c r="B39" i="2"/>
  <c r="F38" i="2"/>
  <c r="G38" i="2" s="1"/>
  <c r="E38" i="2"/>
  <c r="D38" i="2"/>
  <c r="C38" i="2"/>
  <c r="B38" i="2"/>
  <c r="F37" i="2"/>
  <c r="E37" i="2"/>
  <c r="D37" i="2"/>
  <c r="G37" i="2" s="1"/>
  <c r="C37" i="2"/>
  <c r="B37" i="2"/>
  <c r="F36" i="2"/>
  <c r="G36" i="2" s="1"/>
  <c r="E36" i="2"/>
  <c r="D36" i="2"/>
  <c r="C36" i="2"/>
  <c r="B36" i="2"/>
  <c r="F35" i="2"/>
  <c r="E35" i="2"/>
  <c r="D35" i="2"/>
  <c r="G35" i="2" s="1"/>
  <c r="C35" i="2"/>
  <c r="B35" i="2"/>
  <c r="F34" i="2"/>
  <c r="G34" i="2" s="1"/>
  <c r="E34" i="2"/>
  <c r="D34" i="2"/>
  <c r="C34" i="2"/>
  <c r="B34" i="2"/>
  <c r="F33" i="2"/>
  <c r="E33" i="2"/>
  <c r="D33" i="2"/>
  <c r="G33" i="2" s="1"/>
  <c r="C33" i="2"/>
  <c r="B33" i="2"/>
  <c r="F32" i="2"/>
  <c r="G32" i="2" s="1"/>
  <c r="E32" i="2"/>
  <c r="D32" i="2"/>
  <c r="C32" i="2"/>
  <c r="B32" i="2"/>
  <c r="F31" i="2"/>
  <c r="E31" i="2"/>
  <c r="D31" i="2"/>
  <c r="G31" i="2" s="1"/>
  <c r="C31" i="2"/>
  <c r="B31" i="2"/>
  <c r="F30" i="2"/>
  <c r="G30" i="2" s="1"/>
  <c r="E30" i="2"/>
  <c r="D30" i="2"/>
  <c r="C30" i="2"/>
  <c r="B30" i="2"/>
  <c r="F29" i="2"/>
  <c r="E29" i="2"/>
  <c r="D29" i="2"/>
  <c r="G29" i="2" s="1"/>
  <c r="C29" i="2"/>
  <c r="B29" i="2"/>
  <c r="F28" i="2"/>
  <c r="G28" i="2" s="1"/>
  <c r="E28" i="2"/>
  <c r="D28" i="2"/>
  <c r="C28" i="2"/>
  <c r="B28" i="2"/>
  <c r="F27" i="2"/>
  <c r="E27" i="2"/>
  <c r="D27" i="2"/>
  <c r="G27" i="2" s="1"/>
  <c r="C27" i="2"/>
  <c r="B27" i="2"/>
  <c r="F26" i="2"/>
  <c r="G26" i="2" s="1"/>
  <c r="E26" i="2"/>
  <c r="D26" i="2"/>
  <c r="C26" i="2"/>
  <c r="B26" i="2"/>
  <c r="F25" i="2"/>
  <c r="E25" i="2"/>
  <c r="D25" i="2"/>
  <c r="G25" i="2" s="1"/>
  <c r="C25" i="2"/>
  <c r="B25" i="2"/>
  <c r="F24" i="2"/>
  <c r="G24" i="2" s="1"/>
  <c r="E24" i="2"/>
  <c r="D24" i="2"/>
  <c r="C24" i="2"/>
  <c r="B24" i="2"/>
  <c r="F23" i="2"/>
  <c r="E23" i="2"/>
  <c r="D23" i="2"/>
  <c r="G23" i="2" s="1"/>
  <c r="C23" i="2"/>
  <c r="B23" i="2"/>
  <c r="F22" i="2"/>
  <c r="G22" i="2" s="1"/>
  <c r="E22" i="2"/>
  <c r="D22" i="2"/>
  <c r="C22" i="2"/>
  <c r="B22" i="2"/>
  <c r="F21" i="2"/>
  <c r="E21" i="2"/>
  <c r="D21" i="2"/>
  <c r="G21" i="2" s="1"/>
  <c r="C21" i="2"/>
  <c r="B21" i="2"/>
  <c r="F20" i="2"/>
  <c r="G20" i="2" s="1"/>
  <c r="E20" i="2"/>
  <c r="D20" i="2"/>
  <c r="C20" i="2"/>
  <c r="B20" i="2"/>
  <c r="F19" i="2"/>
  <c r="E19" i="2"/>
  <c r="D19" i="2"/>
  <c r="G19" i="2" s="1"/>
  <c r="C19" i="2"/>
  <c r="B19" i="2"/>
  <c r="F18" i="2"/>
  <c r="G18" i="2" s="1"/>
  <c r="E18" i="2"/>
  <c r="D18" i="2"/>
  <c r="C18" i="2"/>
  <c r="B18" i="2"/>
  <c r="F17" i="2"/>
  <c r="E17" i="2"/>
  <c r="D17" i="2"/>
  <c r="G17" i="2" s="1"/>
  <c r="C17" i="2"/>
  <c r="B17" i="2"/>
  <c r="F16" i="2"/>
  <c r="G16" i="2" s="1"/>
  <c r="E16" i="2"/>
  <c r="D16" i="2"/>
  <c r="C16" i="2"/>
  <c r="B16" i="2"/>
  <c r="F15" i="2"/>
  <c r="E15" i="2"/>
  <c r="D15" i="2"/>
  <c r="G15" i="2" s="1"/>
  <c r="C15" i="2"/>
  <c r="B15" i="2"/>
  <c r="F14" i="2"/>
  <c r="G14" i="2" s="1"/>
  <c r="E14" i="2"/>
  <c r="D14" i="2"/>
  <c r="C14" i="2"/>
  <c r="B14" i="2"/>
  <c r="F13" i="2"/>
  <c r="E13" i="2"/>
  <c r="D13" i="2"/>
  <c r="G13" i="2" s="1"/>
  <c r="C13" i="2"/>
  <c r="B13" i="2"/>
  <c r="F12" i="2"/>
  <c r="G12" i="2" s="1"/>
  <c r="E12" i="2"/>
  <c r="D12" i="2"/>
  <c r="C12" i="2"/>
  <c r="B12" i="2"/>
  <c r="F11" i="2"/>
  <c r="E11" i="2"/>
  <c r="D11" i="2"/>
  <c r="G11" i="2" s="1"/>
  <c r="C11" i="2"/>
  <c r="B11" i="2"/>
  <c r="F10" i="2"/>
  <c r="G10" i="2" s="1"/>
  <c r="E10" i="2"/>
  <c r="D10" i="2"/>
  <c r="C10" i="2"/>
  <c r="B10" i="2"/>
  <c r="F9" i="2"/>
  <c r="E9" i="2"/>
  <c r="D9" i="2"/>
  <c r="G9" i="2" s="1"/>
  <c r="C9" i="2"/>
  <c r="B9" i="2"/>
  <c r="F8" i="2"/>
  <c r="G8" i="2" s="1"/>
  <c r="E8" i="2"/>
  <c r="D8" i="2"/>
  <c r="C8" i="2"/>
  <c r="B8" i="2"/>
  <c r="F7" i="2"/>
  <c r="E7" i="2"/>
  <c r="D7" i="2"/>
  <c r="G7" i="2" s="1"/>
  <c r="C7" i="2"/>
  <c r="B7" i="2"/>
  <c r="F6" i="2"/>
  <c r="G6" i="2" s="1"/>
  <c r="E6" i="2"/>
  <c r="D6" i="2"/>
  <c r="C6" i="2"/>
  <c r="B6" i="2"/>
  <c r="F5" i="2"/>
  <c r="E5" i="2"/>
  <c r="D5" i="2"/>
  <c r="G5" i="2" s="1"/>
  <c r="C5" i="2"/>
  <c r="B5" i="2"/>
  <c r="F4" i="2"/>
  <c r="G4" i="2" s="1"/>
  <c r="E4" i="2"/>
  <c r="D4" i="2"/>
  <c r="C4" i="2"/>
  <c r="B4" i="2"/>
  <c r="L78" i="1"/>
  <c r="I78" i="1"/>
  <c r="F78" i="1"/>
  <c r="C78" i="1"/>
  <c r="G74" i="1"/>
  <c r="N73" i="1"/>
  <c r="P73" i="1" s="1"/>
  <c r="K73" i="1"/>
  <c r="I73" i="1"/>
  <c r="H73" i="1"/>
  <c r="F73" i="1"/>
  <c r="E73" i="1"/>
  <c r="L73" i="1" s="1"/>
  <c r="C73" i="1"/>
  <c r="N72" i="1"/>
  <c r="K72" i="1"/>
  <c r="L72" i="1" s="1"/>
  <c r="I72" i="1"/>
  <c r="F72" i="1"/>
  <c r="F74" i="1" s="1"/>
  <c r="D72" i="1"/>
  <c r="C72" i="1"/>
  <c r="N71" i="1"/>
  <c r="I71" i="1"/>
  <c r="H71" i="1"/>
  <c r="F71" i="1"/>
  <c r="E71" i="1"/>
  <c r="L71" i="1" s="1"/>
  <c r="C71" i="1"/>
  <c r="G66" i="1"/>
  <c r="D66" i="1"/>
  <c r="N65" i="1"/>
  <c r="I65" i="1"/>
  <c r="F65" i="1"/>
  <c r="H65" i="1" s="1"/>
  <c r="C65" i="1"/>
  <c r="E65" i="1" s="1"/>
  <c r="L65" i="1" s="1"/>
  <c r="N64" i="1"/>
  <c r="I64" i="1"/>
  <c r="K64" i="1" s="1"/>
  <c r="F64" i="1"/>
  <c r="E64" i="1"/>
  <c r="C64" i="1"/>
  <c r="N63" i="1"/>
  <c r="L63" i="1"/>
  <c r="I63" i="1"/>
  <c r="F63" i="1"/>
  <c r="C63" i="1"/>
  <c r="N62" i="1"/>
  <c r="P62" i="1" s="1"/>
  <c r="K62" i="1"/>
  <c r="I62" i="1"/>
  <c r="H62" i="1"/>
  <c r="F62" i="1"/>
  <c r="F66" i="1" s="1"/>
  <c r="E62" i="1"/>
  <c r="L62" i="1" s="1"/>
  <c r="C62" i="1"/>
  <c r="C66" i="1" s="1"/>
  <c r="J58" i="1"/>
  <c r="G58" i="1"/>
  <c r="N57" i="1"/>
  <c r="L57" i="1"/>
  <c r="I57" i="1"/>
  <c r="F57" i="1"/>
  <c r="C57" i="1"/>
  <c r="N56" i="1"/>
  <c r="I56" i="1"/>
  <c r="K56" i="1" s="1"/>
  <c r="L56" i="1" s="1"/>
  <c r="F56" i="1"/>
  <c r="F58" i="1" s="1"/>
  <c r="P55" i="1"/>
  <c r="N55" i="1"/>
  <c r="L55" i="1"/>
  <c r="I55" i="1"/>
  <c r="I58" i="1" s="1"/>
  <c r="G55" i="1"/>
  <c r="F55" i="1"/>
  <c r="D55" i="1"/>
  <c r="D58" i="1" s="1"/>
  <c r="C55" i="1"/>
  <c r="C58" i="1" s="1"/>
  <c r="O50" i="1"/>
  <c r="C50" i="1"/>
  <c r="N49" i="1"/>
  <c r="P49" i="1" s="1"/>
  <c r="L49" i="1"/>
  <c r="I49" i="1"/>
  <c r="G49" i="1"/>
  <c r="F49" i="1"/>
  <c r="D49" i="1"/>
  <c r="C49" i="1"/>
  <c r="O48" i="1"/>
  <c r="N48" i="1"/>
  <c r="I48" i="1"/>
  <c r="I50" i="1" s="1"/>
  <c r="G48" i="1"/>
  <c r="F48" i="1"/>
  <c r="F50" i="1" s="1"/>
  <c r="D48" i="1"/>
  <c r="E48" i="1" s="1"/>
  <c r="L48" i="1" s="1"/>
  <c r="C48" i="1"/>
  <c r="N47" i="1"/>
  <c r="L47" i="1"/>
  <c r="J47" i="1"/>
  <c r="I47" i="1"/>
  <c r="G47" i="1"/>
  <c r="F47" i="1"/>
  <c r="D47" i="1"/>
  <c r="C47" i="1"/>
  <c r="O46" i="1"/>
  <c r="N46" i="1"/>
  <c r="P46" i="1" s="1"/>
  <c r="L46" i="1"/>
  <c r="J46" i="1"/>
  <c r="I46" i="1"/>
  <c r="G46" i="1"/>
  <c r="F46" i="1"/>
  <c r="D46" i="1"/>
  <c r="C46" i="1"/>
  <c r="N45" i="1"/>
  <c r="L45" i="1"/>
  <c r="J45" i="1"/>
  <c r="J50" i="1" s="1"/>
  <c r="I45" i="1"/>
  <c r="G45" i="1"/>
  <c r="G50" i="1" s="1"/>
  <c r="D45" i="1"/>
  <c r="D50" i="1" s="1"/>
  <c r="C45" i="1"/>
  <c r="P39" i="1"/>
  <c r="M39" i="1"/>
  <c r="J39" i="1"/>
  <c r="I39" i="1"/>
  <c r="Q39" i="1" s="1"/>
  <c r="F39" i="1"/>
  <c r="C39" i="1"/>
  <c r="O33" i="1"/>
  <c r="J33" i="1"/>
  <c r="G33" i="1"/>
  <c r="Y21" i="1" s="1"/>
  <c r="D33" i="1"/>
  <c r="P32" i="1"/>
  <c r="N32" i="1"/>
  <c r="I32" i="1"/>
  <c r="K32" i="1" s="1"/>
  <c r="L32" i="1" s="1"/>
  <c r="F32" i="1"/>
  <c r="C32" i="1"/>
  <c r="N31" i="1"/>
  <c r="P31" i="1" s="1"/>
  <c r="K31" i="1"/>
  <c r="I31" i="1"/>
  <c r="F31" i="1"/>
  <c r="C31" i="1"/>
  <c r="E31" i="1" s="1"/>
  <c r="L31" i="1" s="1"/>
  <c r="N30" i="1"/>
  <c r="I30" i="1"/>
  <c r="K30" i="1" s="1"/>
  <c r="L30" i="1" s="1"/>
  <c r="G30" i="1"/>
  <c r="F30" i="1"/>
  <c r="C30" i="1"/>
  <c r="P29" i="1"/>
  <c r="N29" i="1"/>
  <c r="L29" i="1"/>
  <c r="I29" i="1"/>
  <c r="F29" i="1"/>
  <c r="C29" i="1"/>
  <c r="P28" i="1"/>
  <c r="N28" i="1"/>
  <c r="L28" i="1"/>
  <c r="I28" i="1"/>
  <c r="F28" i="1"/>
  <c r="C28" i="1"/>
  <c r="P27" i="1"/>
  <c r="N27" i="1"/>
  <c r="I27" i="1"/>
  <c r="K27" i="1" s="1"/>
  <c r="L27" i="1" s="1"/>
  <c r="F27" i="1"/>
  <c r="C27" i="1"/>
  <c r="N26" i="1"/>
  <c r="P26" i="1" s="1"/>
  <c r="K26" i="1"/>
  <c r="L26" i="1" s="1"/>
  <c r="I26" i="1"/>
  <c r="F26" i="1"/>
  <c r="C26" i="1"/>
  <c r="P25" i="1"/>
  <c r="N25" i="1"/>
  <c r="L25" i="1"/>
  <c r="I25" i="1"/>
  <c r="F25" i="1"/>
  <c r="C25" i="1"/>
  <c r="P24" i="1"/>
  <c r="N24" i="1"/>
  <c r="L24" i="1"/>
  <c r="I24" i="1"/>
  <c r="F24" i="1"/>
  <c r="C24" i="1"/>
  <c r="P23" i="1"/>
  <c r="N23" i="1"/>
  <c r="I23" i="1"/>
  <c r="K23" i="1" s="1"/>
  <c r="L23" i="1" s="1"/>
  <c r="F23" i="1"/>
  <c r="C23" i="1"/>
  <c r="X22" i="1"/>
  <c r="P22" i="1"/>
  <c r="N22" i="1"/>
  <c r="N33" i="1" s="1"/>
  <c r="Y30" i="1" s="1"/>
  <c r="I22" i="1"/>
  <c r="I33" i="1" s="1"/>
  <c r="F22" i="1"/>
  <c r="F33" i="1" s="1"/>
  <c r="C22" i="1"/>
  <c r="C33" i="1" s="1"/>
  <c r="O18" i="1"/>
  <c r="X30" i="1" s="1"/>
  <c r="J18" i="1"/>
  <c r="Z20" i="1" s="1"/>
  <c r="G18" i="1"/>
  <c r="Y20" i="1" s="1"/>
  <c r="D18" i="1"/>
  <c r="X20" i="1" s="1"/>
  <c r="P17" i="1"/>
  <c r="N17" i="1"/>
  <c r="L17" i="1"/>
  <c r="I17" i="1"/>
  <c r="F17" i="1"/>
  <c r="C17" i="1"/>
  <c r="P16" i="1"/>
  <c r="N16" i="1"/>
  <c r="I16" i="1"/>
  <c r="K16" i="1" s="1"/>
  <c r="L16" i="1" s="1"/>
  <c r="F16" i="1"/>
  <c r="C16" i="1"/>
  <c r="N15" i="1"/>
  <c r="I15" i="1"/>
  <c r="K15" i="1" s="1"/>
  <c r="L15" i="1" s="1"/>
  <c r="F15" i="1"/>
  <c r="C15" i="1"/>
  <c r="N14" i="1"/>
  <c r="P14" i="1" s="1"/>
  <c r="K14" i="1"/>
  <c r="L14" i="1" s="1"/>
  <c r="I14" i="1"/>
  <c r="F14" i="1"/>
  <c r="C14" i="1"/>
  <c r="N13" i="1"/>
  <c r="K13" i="1"/>
  <c r="L13" i="1" s="1"/>
  <c r="I13" i="1"/>
  <c r="F13" i="1"/>
  <c r="C13" i="1"/>
  <c r="N12" i="1"/>
  <c r="K12" i="1"/>
  <c r="L12" i="1" s="1"/>
  <c r="I12" i="1"/>
  <c r="F12" i="1"/>
  <c r="C12" i="1"/>
  <c r="N11" i="1"/>
  <c r="K11" i="1"/>
  <c r="L11" i="1" s="1"/>
  <c r="I11" i="1"/>
  <c r="F11" i="1"/>
  <c r="C11" i="1"/>
  <c r="N10" i="1"/>
  <c r="K10" i="1"/>
  <c r="I10" i="1"/>
  <c r="F10" i="1"/>
  <c r="C10" i="1"/>
  <c r="E10" i="1" s="1"/>
  <c r="L10" i="1" s="1"/>
  <c r="N9" i="1"/>
  <c r="P9" i="1" s="1"/>
  <c r="K9" i="1"/>
  <c r="I9" i="1"/>
  <c r="H9" i="1"/>
  <c r="F9" i="1"/>
  <c r="E9" i="1"/>
  <c r="L9" i="1" s="1"/>
  <c r="C9" i="1"/>
  <c r="N8" i="1"/>
  <c r="K8" i="1"/>
  <c r="I8" i="1"/>
  <c r="H8" i="1"/>
  <c r="F8" i="1"/>
  <c r="E8" i="1"/>
  <c r="L8" i="1" s="1"/>
  <c r="C8" i="1"/>
  <c r="P7" i="1"/>
  <c r="N7" i="1"/>
  <c r="I7" i="1"/>
  <c r="K7" i="1" s="1"/>
  <c r="F7" i="1"/>
  <c r="H7" i="1" s="1"/>
  <c r="C7" i="1"/>
  <c r="N6" i="1"/>
  <c r="N18" i="1" s="1"/>
  <c r="K6" i="1"/>
  <c r="I6" i="1"/>
  <c r="I18" i="1" s="1"/>
  <c r="H6" i="1"/>
  <c r="F6" i="1"/>
  <c r="F18" i="1" s="1"/>
  <c r="E6" i="1"/>
  <c r="L6" i="1" s="1"/>
  <c r="C6" i="1"/>
  <c r="C18" i="1" s="1"/>
  <c r="X4" i="1"/>
  <c r="L64" i="1" l="1"/>
  <c r="L7" i="1"/>
  <c r="X21" i="1"/>
  <c r="K22" i="1"/>
  <c r="L22" i="1" s="1"/>
</calcChain>
</file>

<file path=xl/comments1.xml><?xml version="1.0" encoding="utf-8"?>
<comments xmlns="http://schemas.openxmlformats.org/spreadsheetml/2006/main">
  <authors>
    <author>Musya</author>
  </authors>
  <commentLis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Musya:</t>
        </r>
        <r>
          <rPr>
            <sz val="9"/>
            <color indexed="81"/>
            <rFont val="Tahoma"/>
            <family val="2"/>
            <charset val="204"/>
          </rPr>
          <t xml:space="preserve">
заграничный зритель</t>
        </r>
      </text>
    </comment>
  </commentList>
</comments>
</file>

<file path=xl/sharedStrings.xml><?xml version="1.0" encoding="utf-8"?>
<sst xmlns="http://schemas.openxmlformats.org/spreadsheetml/2006/main" count="311" uniqueCount="139">
  <si>
    <t>Уровень исполнения Государственного задания за 2019 год</t>
  </si>
  <si>
    <t>№</t>
  </si>
  <si>
    <t>Наименование учреждения</t>
  </si>
  <si>
    <t>Показатели качества услуги</t>
  </si>
  <si>
    <t>Показатели объема услуг</t>
  </si>
  <si>
    <t>Показатели объема работы</t>
  </si>
  <si>
    <t xml:space="preserve">N задание
Уровень исполнения ГЗ (%) </t>
  </si>
  <si>
    <t>Число баллов</t>
  </si>
  <si>
    <t>Доходы (тыс.руб.)</t>
  </si>
  <si>
    <t>N доход</t>
  </si>
  <si>
    <t>Количество публичных показов спектаклей (единиц)</t>
  </si>
  <si>
    <t>N кач</t>
  </si>
  <si>
    <t>Число обслуженных (зрителей)</t>
  </si>
  <si>
    <t>N усл</t>
  </si>
  <si>
    <t>Количество новых постановок (единиц)</t>
  </si>
  <si>
    <t>N раб</t>
  </si>
  <si>
    <t>план</t>
  </si>
  <si>
    <t>факт</t>
  </si>
  <si>
    <t>Русский театр</t>
  </si>
  <si>
    <t>Аварский театр</t>
  </si>
  <si>
    <t>Кумыкский театр</t>
  </si>
  <si>
    <t>Даргинский театр</t>
  </si>
  <si>
    <t>Лезгинский театр</t>
  </si>
  <si>
    <t>Лакский театр</t>
  </si>
  <si>
    <t>Театр кукол</t>
  </si>
  <si>
    <t>Театр оперы и бал.</t>
  </si>
  <si>
    <t>Азербайджанский т.</t>
  </si>
  <si>
    <t>Ногайский театр</t>
  </si>
  <si>
    <t>Табасаранский театр</t>
  </si>
  <si>
    <t>Театр поэзии</t>
  </si>
  <si>
    <t>Показатели объема услуги</t>
  </si>
  <si>
    <t>Количество публичных показов концертных программ (единиц)</t>
  </si>
  <si>
    <t xml:space="preserve"> Количество новых концертов (единиц)</t>
  </si>
  <si>
    <t>Даггосфилармония</t>
  </si>
  <si>
    <t>ЗА АРЕНДУ</t>
  </si>
  <si>
    <t>Анс. Дагестан</t>
  </si>
  <si>
    <t>Молодость Дагест.</t>
  </si>
  <si>
    <t>Ногайский оркестр</t>
  </si>
  <si>
    <t>Терский каз. ансамб.</t>
  </si>
  <si>
    <t>Оркестр нар. инстр</t>
  </si>
  <si>
    <t>Анс. Айланай</t>
  </si>
  <si>
    <t>Дагестан концерт</t>
  </si>
  <si>
    <t>350 в пути</t>
  </si>
  <si>
    <t>Анс. Лезгинка</t>
  </si>
  <si>
    <t>Анс. Каспий</t>
  </si>
  <si>
    <t>Чародинский хор</t>
  </si>
  <si>
    <t>N задание</t>
  </si>
  <si>
    <t>Количество проведенных мероприятий 
(единиц)</t>
  </si>
  <si>
    <t>Количество участников мероприятий (человек)</t>
  </si>
  <si>
    <t>Количество подготовленных новых мероприятий (единиц)</t>
  </si>
  <si>
    <t>Количество клубных формирований (единиц)</t>
  </si>
  <si>
    <t>ГБУК РД «Республиканский дом народного творчества»</t>
  </si>
  <si>
    <t>музеи</t>
  </si>
  <si>
    <t>Показатели объема выполняемых работ</t>
  </si>
  <si>
    <t>Количество экспонируемых музейных предметов (единиц)</t>
  </si>
  <si>
    <t>Количество посетителей музейных экспозиций 
(чел.)</t>
  </si>
  <si>
    <t xml:space="preserve"> Количество экспозиций и выставок
(единиц)</t>
  </si>
  <si>
    <t>ГБУ РД «Национальный музей РД им. А. Тахо-Годи»</t>
  </si>
  <si>
    <t>ГБУ РД «Дагестанский музей изобразительных искусств им. П.С. Гамзатовой»</t>
  </si>
  <si>
    <t>ГБУ РД «Дербентский государственный историко-архитектурный и художественный музей-заповедник»</t>
  </si>
  <si>
    <t>ГБУ РД «Музей-заповедник – этнографический комплекс «Дагестанский аул»</t>
  </si>
  <si>
    <t>ГБУ РД «Музей истории мировых культур и религий»</t>
  </si>
  <si>
    <t>библиотеки</t>
  </si>
  <si>
    <t>Количество посещений
 (чел.)</t>
  </si>
  <si>
    <t>Количество пользователей, удовлетворенных качеством услуг библиотеки   (чел.)</t>
  </si>
  <si>
    <t>Библиографическая обработка документов и создание каталогов (единиц)</t>
  </si>
  <si>
    <t>ГБУ РД «Национальная библиотека Республики Дагестан им. Р. Гамзатова»</t>
  </si>
  <si>
    <t>ГБУ РД «Республиканская детская библиотека им. Н. Юсупова»</t>
  </si>
  <si>
    <t>ГБУ РД «Республиканская специальная библиотека для слепых»</t>
  </si>
  <si>
    <t>Объем работы</t>
  </si>
  <si>
    <t>Количество обучающихся</t>
  </si>
  <si>
    <t>Количество обучающихся успешно сдавших промежуточную аттестацию</t>
  </si>
  <si>
    <t>Количество проведенных  мероприятий (штука)</t>
  </si>
  <si>
    <t>ГБПОУ РД «Дагестанский  колледж культуры и искусств им. Б. Мурадовой»</t>
  </si>
  <si>
    <t>ГБПОУ РД «Дагестанское художественное училище им. М.А. Джемала»</t>
  </si>
  <si>
    <t>ГБПОУ РД «Махачкалинское музыкальное училище им Г.Гасанова"</t>
  </si>
  <si>
    <t>ГБПОУ РД «Дербентское музыкальное училище»</t>
  </si>
  <si>
    <t>Количество человеко-часов</t>
  </si>
  <si>
    <t>Количество проведенных мероприятий (един.)</t>
  </si>
  <si>
    <t>ГБУДО РД «Республиканская школа циркового искусства»</t>
  </si>
  <si>
    <t>ГБУДО РД  «Республиканская школа искусств им. Барият Мурадовой»</t>
  </si>
  <si>
    <t>ГБУДО РД «Республиканская школа искусств М. Кажлаева для особо одаренных детей»</t>
  </si>
  <si>
    <t>Количество проведенных мероприятий (штук)</t>
  </si>
  <si>
    <t>РУМЦ</t>
  </si>
  <si>
    <t>Оценка эффективности деятельности государственных бюджетных учреждений,
 подведомственных Министерству культуры Республики Дагестан
 за  2019 год</t>
  </si>
  <si>
    <t>Наименование учреждений</t>
  </si>
  <si>
    <t>Раздел 1. Выполнение показателей Государственного задания</t>
  </si>
  <si>
    <t xml:space="preserve"> Раздел 2. Оценка качества финансового менеджмента</t>
  </si>
  <si>
    <t xml:space="preserve"> Раздел 3. Оценка эффективности управления персоналом</t>
  </si>
  <si>
    <t>Раздел 4. Оценка деловой и творческой репутации учреждения</t>
  </si>
  <si>
    <t xml:space="preserve">индивидуальные показатели </t>
  </si>
  <si>
    <t>Сводная сумма баллов</t>
  </si>
  <si>
    <t>(max – 40 баллов)</t>
  </si>
  <si>
    <t>(max – 25 баллов)</t>
  </si>
  <si>
    <t>(max – 10 баллов)</t>
  </si>
  <si>
    <t>(max – 100 баллов)</t>
  </si>
  <si>
    <t>ГБУ «Государственный республиканский русский драматический театр им. М. Горького»</t>
  </si>
  <si>
    <t>ГБУ «Государственный табасаранский драматический театр»</t>
  </si>
  <si>
    <t>ГБУ «Государственный ногайский драматический театр»</t>
  </si>
  <si>
    <t xml:space="preserve">ГБУ РД «Дербентский государственный историко-архитектурный и художественный музей-заповедник» </t>
  </si>
  <si>
    <t>ГБУ «Лакский государственный музыкально-драматический театр им. Э. Капиева»</t>
  </si>
  <si>
    <t>ГБУ РД «Государственный ансамбль танца народов Кавказа «Молодость Дагестана»</t>
  </si>
  <si>
    <t xml:space="preserve">ГБУ «Государственный лезгинский музыкально-драматический театр им. С. Стальского» </t>
  </si>
  <si>
    <t>ГБУ РД«Государственный кизлярский терский ансамбль казачьей песни»</t>
  </si>
  <si>
    <t>ГБУ «Азербайджанский государственный драматический театр»</t>
  </si>
  <si>
    <t>ГБУ «Дагестанский государственный театр кукол»</t>
  </si>
  <si>
    <t>ГБУ РД «Ногайский государственный оркестр народных инструментов»</t>
  </si>
  <si>
    <t>ГБУ РД «Государственный оркестр народных инструментов Республики Дагестан»</t>
  </si>
  <si>
    <t>ГБУ РД «Государственный ногайский фольклорно-этнографический ансамбль «Айланай»</t>
  </si>
  <si>
    <t>ГБУ «Дагестанский государственный кумыкский музыкально-драматический театр им. А.-П. Салаватова»</t>
  </si>
  <si>
    <t xml:space="preserve"> ГБУ РД «Театр поэзии»</t>
  </si>
  <si>
    <t>ГБПОУ РД «Дагестанское художественное училище им. М.А. Джемала"</t>
  </si>
  <si>
    <t>ГБУ РД «Чародинский государственный народный мужской хор «Поющая Чарода»</t>
  </si>
  <si>
    <t>ГБУ «Дагестанский государственный театр оперы и балета»</t>
  </si>
  <si>
    <t>ГБУ «Академический заслуженный ансамбль танца Дагестана «Лезгинка»</t>
  </si>
  <si>
    <t>ГБУ «Даргинский государственный музыкально-драматический театр им. О. Батырая»</t>
  </si>
  <si>
    <t>ГБУ ДО РД «Республиканская школа циркового искусства»</t>
  </si>
  <si>
    <t>ГБУ «Аварский музыкально-драматический театр им. Г. Цадасы»</t>
  </si>
  <si>
    <t xml:space="preserve">ГБУ РД «Республиканская детская библиотека 
им. Н. Юсупова» </t>
  </si>
  <si>
    <t>ГБУ РД «Государственный ансамбль песни и танца «Дагестан»</t>
  </si>
  <si>
    <t>ГБУ РД «Дагестанская государственная филармония им. Т. Мурадова»</t>
  </si>
  <si>
    <t>ГБУ ДО РД«Республиканская школа искусств М. Кажлаева для особо одаренных детей»</t>
  </si>
  <si>
    <t>ГБОУ ДОД «Республиканский учебно-методический центр»</t>
  </si>
  <si>
    <t>ГБУ ДО РД «Республиканская школа искусств им. Барият Мурадовой»</t>
  </si>
  <si>
    <t>ГБУ РД «Дагестан-концерт»</t>
  </si>
  <si>
    <t>ГБУ РД   «Государственный ансамбль танца Дагестана  «Каспий»</t>
  </si>
  <si>
    <t>4 уровень</t>
  </si>
  <si>
    <t>высокий</t>
  </si>
  <si>
    <t>от 100 до 91</t>
  </si>
  <si>
    <t>баллов</t>
  </si>
  <si>
    <t>3 уровень</t>
  </si>
  <si>
    <t>средний</t>
  </si>
  <si>
    <t>от 90 до 61</t>
  </si>
  <si>
    <t>2 уровень</t>
  </si>
  <si>
    <t>ниже среднего</t>
  </si>
  <si>
    <t>от 60 до 41</t>
  </si>
  <si>
    <t>1 уровень</t>
  </si>
  <si>
    <t>низкий</t>
  </si>
  <si>
    <t xml:space="preserve"> до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</si>
</sst>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164" formatCode="#,##0.0"/>
    <numFmt numFmtId="165" formatCode="0.0"/>
    <numFmt numFmtId="166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theme="5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4" tint="-0.49998474074526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4" fontId="6" fillId="0" borderId="5" xfId="0" applyNumberFormat="1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4" fontId="6" fillId="0" borderId="6" xfId="0" applyNumberFormat="1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4" fontId="6" fillId="0" borderId="7" xfId="0" applyNumberFormat="1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3" fontId="2" fillId="3" borderId="4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1" fontId="6" fillId="2" borderId="1" xfId="0" applyNumberFormat="1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1" fontId="2" fillId="3" borderId="0" xfId="0" applyNumberFormat="1" applyFont="1" applyFill="1" applyAlignment="1">
      <alignment vertical="top" wrapText="1"/>
    </xf>
    <xf numFmtId="3" fontId="2" fillId="3" borderId="0" xfId="0" applyNumberFormat="1" applyFont="1" applyFill="1" applyAlignment="1">
      <alignment vertical="top" wrapText="1"/>
    </xf>
    <xf numFmtId="0" fontId="8" fillId="3" borderId="1" xfId="0" applyFont="1" applyFill="1" applyBorder="1" applyAlignment="1">
      <alignment horizontal="right" vertical="top" wrapText="1"/>
    </xf>
    <xf numFmtId="3" fontId="9" fillId="3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164" fontId="9" fillId="3" borderId="1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3" fontId="4" fillId="3" borderId="0" xfId="0" applyNumberFormat="1" applyFont="1" applyFill="1" applyBorder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center" vertical="top" wrapText="1"/>
    </xf>
    <xf numFmtId="4" fontId="7" fillId="3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0" xfId="0" applyNumberFormat="1" applyFont="1" applyAlignment="1">
      <alignment vertical="top" wrapText="1"/>
    </xf>
    <xf numFmtId="0" fontId="2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164" fontId="2" fillId="3" borderId="0" xfId="0" applyNumberFormat="1" applyFont="1" applyFill="1" applyAlignment="1">
      <alignment vertical="top" wrapText="1"/>
    </xf>
    <xf numFmtId="0" fontId="2" fillId="3" borderId="1" xfId="0" applyFont="1" applyFill="1" applyBorder="1" applyAlignment="1">
      <alignment horizontal="left" vertical="center"/>
    </xf>
    <xf numFmtId="0" fontId="11" fillId="3" borderId="0" xfId="0" applyFont="1" applyFill="1" applyAlignment="1">
      <alignment vertical="top" wrapText="1"/>
    </xf>
    <xf numFmtId="0" fontId="9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3" fontId="4" fillId="3" borderId="0" xfId="0" applyNumberFormat="1" applyFont="1" applyFill="1" applyAlignment="1">
      <alignment vertical="top" wrapText="1"/>
    </xf>
    <xf numFmtId="4" fontId="2" fillId="3" borderId="0" xfId="0" applyNumberFormat="1" applyFont="1" applyFill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3" borderId="1" xfId="0" applyFill="1" applyBorder="1" applyAlignment="1"/>
    <xf numFmtId="0" fontId="5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top"/>
    </xf>
    <xf numFmtId="4" fontId="6" fillId="3" borderId="1" xfId="0" applyNumberFormat="1" applyFont="1" applyFill="1" applyBorder="1" applyAlignment="1">
      <alignment vertical="top" wrapText="1"/>
    </xf>
    <xf numFmtId="4" fontId="6" fillId="3" borderId="8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4" fontId="6" fillId="0" borderId="2" xfId="0" applyNumberFormat="1" applyFont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vertical="top"/>
    </xf>
    <xf numFmtId="164" fontId="2" fillId="5" borderId="1" xfId="0" applyNumberFormat="1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11" fillId="3" borderId="0" xfId="0" applyFont="1" applyFill="1" applyAlignment="1">
      <alignment wrapText="1"/>
    </xf>
    <xf numFmtId="0" fontId="11" fillId="3" borderId="0" xfId="0" applyFont="1" applyFill="1"/>
    <xf numFmtId="164" fontId="2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6" fontId="6" fillId="0" borderId="1" xfId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165" fontId="9" fillId="0" borderId="0" xfId="0" applyNumberFormat="1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164" fontId="14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0" fontId="6" fillId="3" borderId="0" xfId="0" applyFont="1" applyFill="1" applyAlignment="1">
      <alignment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164" fontId="9" fillId="0" borderId="0" xfId="0" applyNumberFormat="1" applyFont="1" applyFill="1" applyBorder="1" applyAlignment="1">
      <alignment horizontal="left" vertical="top" wrapText="1"/>
    </xf>
    <xf numFmtId="3" fontId="13" fillId="0" borderId="0" xfId="0" applyNumberFormat="1" applyFont="1" applyBorder="1" applyAlignment="1">
      <alignment vertical="top" wrapText="1"/>
    </xf>
    <xf numFmtId="4" fontId="14" fillId="0" borderId="0" xfId="0" applyNumberFormat="1" applyFont="1" applyFill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165" fontId="2" fillId="3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8" fillId="3" borderId="0" xfId="0" applyFont="1" applyFill="1" applyAlignment="1">
      <alignment horizontal="center" vertical="top" wrapText="1"/>
    </xf>
    <xf numFmtId="0" fontId="19" fillId="0" borderId="0" xfId="0" applyFont="1"/>
    <xf numFmtId="0" fontId="20" fillId="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top" wrapText="1"/>
    </xf>
    <xf numFmtId="0" fontId="19" fillId="0" borderId="1" xfId="0" applyFont="1" applyBorder="1"/>
    <xf numFmtId="0" fontId="19" fillId="3" borderId="1" xfId="0" applyFont="1" applyFill="1" applyBorder="1"/>
    <xf numFmtId="0" fontId="19" fillId="5" borderId="1" xfId="0" applyFont="1" applyFill="1" applyBorder="1"/>
    <xf numFmtId="0" fontId="21" fillId="0" borderId="1" xfId="0" applyFont="1" applyFill="1" applyBorder="1" applyAlignment="1">
      <alignment horizontal="justify" vertical="top" wrapText="1"/>
    </xf>
    <xf numFmtId="0" fontId="19" fillId="0" borderId="1" xfId="0" applyFont="1" applyBorder="1" applyAlignment="1">
      <alignment vertical="top"/>
    </xf>
    <xf numFmtId="1" fontId="19" fillId="0" borderId="1" xfId="0" applyNumberFormat="1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3" fontId="19" fillId="3" borderId="1" xfId="0" applyNumberFormat="1" applyFont="1" applyFill="1" applyBorder="1" applyAlignment="1">
      <alignment vertical="top"/>
    </xf>
    <xf numFmtId="3" fontId="20" fillId="6" borderId="1" xfId="0" applyNumberFormat="1" applyFont="1" applyFill="1" applyBorder="1" applyAlignment="1">
      <alignment vertical="top"/>
    </xf>
    <xf numFmtId="3" fontId="18" fillId="6" borderId="1" xfId="0" applyNumberFormat="1" applyFont="1" applyFill="1" applyBorder="1" applyAlignment="1">
      <alignment vertical="top"/>
    </xf>
    <xf numFmtId="0" fontId="19" fillId="3" borderId="0" xfId="0" applyFont="1" applyFill="1"/>
    <xf numFmtId="0" fontId="19" fillId="0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justify" vertical="top" wrapText="1"/>
    </xf>
    <xf numFmtId="0" fontId="1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9" fillId="0" borderId="0" xfId="0" applyFont="1" applyFill="1"/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3" fontId="18" fillId="5" borderId="1" xfId="0" applyNumberFormat="1" applyFont="1" applyFill="1" applyBorder="1" applyAlignment="1">
      <alignment vertical="top"/>
    </xf>
    <xf numFmtId="0" fontId="22" fillId="3" borderId="1" xfId="0" applyFont="1" applyFill="1" applyBorder="1" applyAlignment="1">
      <alignment horizontal="left" vertical="center" wrapText="1"/>
    </xf>
    <xf numFmtId="3" fontId="20" fillId="5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justify" vertical="top" wrapText="1"/>
    </xf>
    <xf numFmtId="0" fontId="19" fillId="3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top" wrapText="1"/>
    </xf>
    <xf numFmtId="165" fontId="21" fillId="3" borderId="1" xfId="0" applyNumberFormat="1" applyFont="1" applyFill="1" applyBorder="1" applyAlignment="1">
      <alignment vertical="top" wrapText="1"/>
    </xf>
    <xf numFmtId="164" fontId="21" fillId="3" borderId="1" xfId="0" applyNumberFormat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top" wrapText="1"/>
    </xf>
    <xf numFmtId="3" fontId="24" fillId="3" borderId="0" xfId="0" applyNumberFormat="1" applyFont="1" applyFill="1" applyBorder="1" applyAlignment="1">
      <alignment horizontal="right" vertical="top" wrapText="1"/>
    </xf>
    <xf numFmtId="3" fontId="18" fillId="0" borderId="0" xfId="0" applyNumberFormat="1" applyFont="1" applyFill="1" applyBorder="1" applyAlignment="1">
      <alignment horizontal="right" vertical="top" wrapText="1"/>
    </xf>
    <xf numFmtId="0" fontId="21" fillId="6" borderId="0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9" fillId="8" borderId="0" xfId="0" applyFont="1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ya/Desktop/2017/&#1086;&#1094;&#1077;&#1085;&#1082;&#1072;%20&#1101;&#1092;&#1092;&#1077;&#1082;&#1090;&#1080;&#1074;&#1085;&#1086;&#1089;&#1090;&#1080;/2019/&#1056;&#1072;&#1089;&#1095;&#1077;&#1090;%20&#1088;&#1077;&#1081;&#1090;&#1080;&#1085;&#1075;&#1072;%20&#1091;&#1095;&#1088;&#1077;&#1078;&#1076;&#1077;&#1085;&#1080;&#1081;%20&#1087;&#1086;%20&#1101;&#1092;&#1092;&#1077;&#1082;&#1090;&#1080;&#1074;&#1085;&#1086;&#1089;&#1090;&#1080;%20&#1088;&#1072;&#1073;&#1086;&#1090;&#1099;%20&#1079;&#1072;%202019%20&#1075;&#1086;&#1076;%20&#1087;&#1086;&#1089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П-культура"/>
      <sheetName val="план"/>
      <sheetName val="Уровень исп. ГЗ"/>
      <sheetName val="Индивидуальные "/>
      <sheetName val="Критерии учреждения"/>
      <sheetName val="Свод по балам учреждения"/>
    </sheetNames>
    <sheetDataSet>
      <sheetData sheetId="0"/>
      <sheetData sheetId="1">
        <row r="6">
          <cell r="C6">
            <v>270</v>
          </cell>
          <cell r="H6">
            <v>57700</v>
          </cell>
          <cell r="M6">
            <v>4</v>
          </cell>
          <cell r="S6">
            <v>7760</v>
          </cell>
        </row>
        <row r="7">
          <cell r="C7">
            <v>280</v>
          </cell>
          <cell r="H7">
            <v>63200</v>
          </cell>
          <cell r="M7">
            <v>4</v>
          </cell>
          <cell r="S7">
            <v>3550</v>
          </cell>
        </row>
        <row r="8">
          <cell r="C8">
            <v>180</v>
          </cell>
          <cell r="H8">
            <v>52200</v>
          </cell>
          <cell r="M8">
            <v>4</v>
          </cell>
          <cell r="S8">
            <v>3250</v>
          </cell>
        </row>
        <row r="9">
          <cell r="C9">
            <v>180</v>
          </cell>
          <cell r="H9">
            <v>44500</v>
          </cell>
          <cell r="M9">
            <v>6</v>
          </cell>
          <cell r="S9">
            <v>1850</v>
          </cell>
        </row>
        <row r="10">
          <cell r="C10">
            <v>167</v>
          </cell>
          <cell r="H10">
            <v>32600</v>
          </cell>
          <cell r="M10">
            <v>4</v>
          </cell>
          <cell r="S10">
            <v>1450</v>
          </cell>
        </row>
        <row r="11">
          <cell r="C11">
            <v>120</v>
          </cell>
          <cell r="H11">
            <v>25550</v>
          </cell>
          <cell r="M11">
            <v>5</v>
          </cell>
          <cell r="S11">
            <v>2000</v>
          </cell>
        </row>
        <row r="12">
          <cell r="C12">
            <v>280</v>
          </cell>
          <cell r="H12">
            <v>42500</v>
          </cell>
          <cell r="M12">
            <v>7</v>
          </cell>
          <cell r="S12">
            <v>6500</v>
          </cell>
        </row>
        <row r="13">
          <cell r="C13">
            <v>93</v>
          </cell>
          <cell r="H13">
            <v>30800</v>
          </cell>
          <cell r="M13">
            <v>12</v>
          </cell>
          <cell r="S13">
            <v>2300</v>
          </cell>
        </row>
        <row r="14">
          <cell r="C14">
            <v>100</v>
          </cell>
          <cell r="H14">
            <v>13050</v>
          </cell>
          <cell r="M14">
            <v>4</v>
          </cell>
          <cell r="S14">
            <v>700</v>
          </cell>
        </row>
        <row r="15">
          <cell r="C15">
            <v>98</v>
          </cell>
          <cell r="H15">
            <v>15700</v>
          </cell>
          <cell r="M15">
            <v>4</v>
          </cell>
          <cell r="S15">
            <v>1030</v>
          </cell>
        </row>
        <row r="16">
          <cell r="C16">
            <v>90</v>
          </cell>
          <cell r="H16">
            <v>11500</v>
          </cell>
          <cell r="M16">
            <v>4</v>
          </cell>
          <cell r="S16">
            <v>640</v>
          </cell>
        </row>
        <row r="17">
          <cell r="C17">
            <v>81</v>
          </cell>
          <cell r="H17">
            <v>10360</v>
          </cell>
          <cell r="M17">
            <v>0</v>
          </cell>
          <cell r="S17">
            <v>300</v>
          </cell>
        </row>
        <row r="22">
          <cell r="C22">
            <v>220</v>
          </cell>
          <cell r="H22">
            <v>48700</v>
          </cell>
          <cell r="M22">
            <v>5</v>
          </cell>
          <cell r="S22">
            <v>3500</v>
          </cell>
        </row>
        <row r="23">
          <cell r="C23">
            <v>70</v>
          </cell>
          <cell r="H23">
            <v>26900</v>
          </cell>
          <cell r="M23">
            <v>3</v>
          </cell>
          <cell r="S23">
            <v>2100</v>
          </cell>
        </row>
        <row r="24">
          <cell r="C24">
            <v>70</v>
          </cell>
          <cell r="H24">
            <v>23200</v>
          </cell>
          <cell r="M24">
            <v>3</v>
          </cell>
          <cell r="S24">
            <v>1400</v>
          </cell>
        </row>
        <row r="25">
          <cell r="C25">
            <v>60</v>
          </cell>
          <cell r="H25">
            <v>9300</v>
          </cell>
          <cell r="M25">
            <v>2</v>
          </cell>
          <cell r="S25">
            <v>390</v>
          </cell>
        </row>
        <row r="26">
          <cell r="C26">
            <v>80</v>
          </cell>
          <cell r="H26">
            <v>11100</v>
          </cell>
          <cell r="M26">
            <v>2</v>
          </cell>
          <cell r="S26">
            <v>500</v>
          </cell>
        </row>
        <row r="27">
          <cell r="C27">
            <v>22</v>
          </cell>
          <cell r="H27">
            <v>8100</v>
          </cell>
          <cell r="M27">
            <v>3</v>
          </cell>
          <cell r="S27">
            <v>200</v>
          </cell>
        </row>
        <row r="28">
          <cell r="C28">
            <v>50</v>
          </cell>
          <cell r="H28">
            <v>11600</v>
          </cell>
          <cell r="M28">
            <v>3</v>
          </cell>
          <cell r="S28">
            <v>450</v>
          </cell>
        </row>
        <row r="29">
          <cell r="C29">
            <v>50</v>
          </cell>
          <cell r="H29">
            <v>13000</v>
          </cell>
          <cell r="M29">
            <v>0</v>
          </cell>
          <cell r="S29">
            <v>400</v>
          </cell>
        </row>
        <row r="30">
          <cell r="C30">
            <v>75</v>
          </cell>
          <cell r="H30">
            <v>42000</v>
          </cell>
          <cell r="M30">
            <v>3</v>
          </cell>
          <cell r="S30">
            <v>8200</v>
          </cell>
        </row>
        <row r="31">
          <cell r="C31">
            <v>70</v>
          </cell>
          <cell r="H31">
            <v>10500</v>
          </cell>
          <cell r="M31">
            <v>3</v>
          </cell>
          <cell r="S31">
            <v>425</v>
          </cell>
        </row>
        <row r="32">
          <cell r="C32">
            <v>50</v>
          </cell>
          <cell r="H32">
            <v>6000</v>
          </cell>
          <cell r="M32">
            <v>3</v>
          </cell>
          <cell r="S32">
            <v>300</v>
          </cell>
        </row>
        <row r="38">
          <cell r="C38">
            <v>7</v>
          </cell>
          <cell r="H38">
            <v>4</v>
          </cell>
          <cell r="M38">
            <v>7190</v>
          </cell>
          <cell r="R38">
            <v>96</v>
          </cell>
        </row>
        <row r="44">
          <cell r="H44">
            <v>90150</v>
          </cell>
          <cell r="M44">
            <v>222</v>
          </cell>
          <cell r="AB44">
            <v>800</v>
          </cell>
        </row>
        <row r="45">
          <cell r="C45">
            <v>80100</v>
          </cell>
          <cell r="H45">
            <v>6936</v>
          </cell>
          <cell r="M45">
            <v>38</v>
          </cell>
          <cell r="AB45">
            <v>750</v>
          </cell>
        </row>
        <row r="46">
          <cell r="C46">
            <v>91600</v>
          </cell>
          <cell r="H46">
            <v>5500</v>
          </cell>
          <cell r="M46">
            <v>15</v>
          </cell>
          <cell r="AB46">
            <v>2000</v>
          </cell>
        </row>
        <row r="47">
          <cell r="C47">
            <v>22400</v>
          </cell>
          <cell r="H47">
            <v>8950</v>
          </cell>
          <cell r="M47">
            <v>21</v>
          </cell>
          <cell r="AB47">
            <v>200</v>
          </cell>
        </row>
        <row r="48">
          <cell r="C48">
            <v>24600</v>
          </cell>
          <cell r="H48">
            <v>548</v>
          </cell>
          <cell r="M48">
            <v>22</v>
          </cell>
          <cell r="AB48">
            <v>200</v>
          </cell>
        </row>
        <row r="54">
          <cell r="C54">
            <v>222000</v>
          </cell>
          <cell r="R54">
            <v>23750</v>
          </cell>
          <cell r="W54">
            <v>40000</v>
          </cell>
          <cell r="AG54">
            <v>1173</v>
          </cell>
        </row>
        <row r="55">
          <cell r="R55">
            <v>12232</v>
          </cell>
          <cell r="W55">
            <v>5000</v>
          </cell>
          <cell r="AG55">
            <v>0</v>
          </cell>
        </row>
        <row r="56">
          <cell r="C56">
            <v>8550</v>
          </cell>
          <cell r="R56">
            <v>1440</v>
          </cell>
          <cell r="W56">
            <v>800</v>
          </cell>
          <cell r="AG56">
            <v>0</v>
          </cell>
        </row>
        <row r="61">
          <cell r="C61">
            <v>579</v>
          </cell>
          <cell r="H61">
            <v>567</v>
          </cell>
          <cell r="M61">
            <v>43</v>
          </cell>
          <cell r="R61">
            <v>1056</v>
          </cell>
        </row>
        <row r="62">
          <cell r="C62">
            <v>415</v>
          </cell>
          <cell r="H62">
            <v>400</v>
          </cell>
          <cell r="M62">
            <v>21</v>
          </cell>
          <cell r="R62">
            <v>140</v>
          </cell>
        </row>
        <row r="63">
          <cell r="C63">
            <v>130</v>
          </cell>
          <cell r="H63">
            <v>116</v>
          </cell>
          <cell r="M63">
            <v>16</v>
          </cell>
          <cell r="R63">
            <v>0</v>
          </cell>
        </row>
        <row r="64">
          <cell r="C64">
            <v>100</v>
          </cell>
          <cell r="H64">
            <v>88</v>
          </cell>
          <cell r="M64">
            <v>28</v>
          </cell>
          <cell r="R64">
            <v>0</v>
          </cell>
        </row>
        <row r="70">
          <cell r="C70">
            <v>93600</v>
          </cell>
          <cell r="H70">
            <v>200</v>
          </cell>
          <cell r="M70">
            <v>18</v>
          </cell>
          <cell r="R70">
            <v>0</v>
          </cell>
        </row>
        <row r="71">
          <cell r="C71">
            <v>86320</v>
          </cell>
          <cell r="H71">
            <v>200</v>
          </cell>
          <cell r="M71">
            <v>12</v>
          </cell>
          <cell r="R71">
            <v>0</v>
          </cell>
        </row>
        <row r="72">
          <cell r="C72">
            <v>108628</v>
          </cell>
          <cell r="H72">
            <v>240</v>
          </cell>
          <cell r="M72">
            <v>12</v>
          </cell>
          <cell r="R72">
            <v>1600</v>
          </cell>
        </row>
        <row r="77">
          <cell r="C77">
            <v>21120</v>
          </cell>
          <cell r="H77">
            <v>500</v>
          </cell>
          <cell r="M77">
            <v>34</v>
          </cell>
        </row>
      </sheetData>
      <sheetData sheetId="2"/>
      <sheetData sheetId="3"/>
      <sheetData sheetId="4">
        <row r="7">
          <cell r="C7">
            <v>40</v>
          </cell>
          <cell r="G7">
            <v>15</v>
          </cell>
          <cell r="I7">
            <v>4</v>
          </cell>
          <cell r="J7">
            <v>3</v>
          </cell>
          <cell r="K7">
            <v>0</v>
          </cell>
          <cell r="P7">
            <v>10</v>
          </cell>
          <cell r="T7">
            <v>0</v>
          </cell>
          <cell r="U7">
            <v>0</v>
          </cell>
          <cell r="Y7">
            <v>2</v>
          </cell>
          <cell r="AC7">
            <v>5</v>
          </cell>
          <cell r="AD7">
            <v>1</v>
          </cell>
          <cell r="AE7">
            <v>1</v>
          </cell>
          <cell r="AF7">
            <v>0.5</v>
          </cell>
          <cell r="AG7">
            <v>0.5</v>
          </cell>
          <cell r="AH7">
            <v>1</v>
          </cell>
          <cell r="AI7">
            <v>1</v>
          </cell>
          <cell r="AJ7">
            <v>1</v>
          </cell>
          <cell r="AK7">
            <v>1</v>
          </cell>
          <cell r="AL7">
            <v>1</v>
          </cell>
          <cell r="AM7">
            <v>1</v>
          </cell>
          <cell r="AN7">
            <v>0</v>
          </cell>
        </row>
        <row r="8">
          <cell r="C8">
            <v>40</v>
          </cell>
          <cell r="G8">
            <v>15</v>
          </cell>
          <cell r="I8">
            <v>4</v>
          </cell>
          <cell r="J8">
            <v>0</v>
          </cell>
          <cell r="K8">
            <v>0</v>
          </cell>
          <cell r="P8">
            <v>10</v>
          </cell>
          <cell r="T8">
            <v>3</v>
          </cell>
          <cell r="U8">
            <v>1</v>
          </cell>
          <cell r="W8">
            <v>4</v>
          </cell>
          <cell r="Y8">
            <v>2</v>
          </cell>
          <cell r="AC8">
            <v>5</v>
          </cell>
          <cell r="AD8">
            <v>1</v>
          </cell>
          <cell r="AE8">
            <v>1</v>
          </cell>
          <cell r="AF8">
            <v>0.5</v>
          </cell>
          <cell r="AG8">
            <v>0.5</v>
          </cell>
          <cell r="AH8">
            <v>1</v>
          </cell>
          <cell r="AI8">
            <v>1</v>
          </cell>
          <cell r="AJ8">
            <v>1</v>
          </cell>
          <cell r="AK8">
            <v>1</v>
          </cell>
          <cell r="AL8">
            <v>1</v>
          </cell>
          <cell r="AM8">
            <v>1</v>
          </cell>
          <cell r="AN8">
            <v>0</v>
          </cell>
        </row>
        <row r="9">
          <cell r="C9">
            <v>40</v>
          </cell>
          <cell r="G9">
            <v>0</v>
          </cell>
          <cell r="I9">
            <v>4</v>
          </cell>
          <cell r="J9">
            <v>3</v>
          </cell>
          <cell r="K9">
            <v>0</v>
          </cell>
          <cell r="P9">
            <v>5</v>
          </cell>
          <cell r="T9">
            <v>3</v>
          </cell>
          <cell r="U9">
            <v>0</v>
          </cell>
          <cell r="W9">
            <v>2</v>
          </cell>
          <cell r="Y9">
            <v>2</v>
          </cell>
          <cell r="AC9">
            <v>5</v>
          </cell>
          <cell r="AD9">
            <v>1</v>
          </cell>
          <cell r="AE9">
            <v>1</v>
          </cell>
          <cell r="AF9">
            <v>0.5</v>
          </cell>
          <cell r="AG9">
            <v>0.5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  <cell r="AN9">
            <v>0</v>
          </cell>
        </row>
        <row r="10">
          <cell r="C10">
            <v>40</v>
          </cell>
          <cell r="G10">
            <v>15</v>
          </cell>
          <cell r="I10">
            <v>4</v>
          </cell>
          <cell r="J10">
            <v>3</v>
          </cell>
          <cell r="K10">
            <v>0</v>
          </cell>
          <cell r="P10">
            <v>10</v>
          </cell>
          <cell r="T10">
            <v>3</v>
          </cell>
          <cell r="U10">
            <v>1</v>
          </cell>
          <cell r="W10">
            <v>4</v>
          </cell>
          <cell r="Y10">
            <v>2</v>
          </cell>
          <cell r="AC10">
            <v>5</v>
          </cell>
          <cell r="AD10">
            <v>1</v>
          </cell>
          <cell r="AE10">
            <v>1</v>
          </cell>
          <cell r="AF10">
            <v>0.5</v>
          </cell>
          <cell r="AG10">
            <v>0.5</v>
          </cell>
          <cell r="AH10">
            <v>1</v>
          </cell>
          <cell r="AI10">
            <v>1</v>
          </cell>
          <cell r="AJ10">
            <v>1</v>
          </cell>
          <cell r="AK10">
            <v>1</v>
          </cell>
          <cell r="AL10">
            <v>1</v>
          </cell>
          <cell r="AM10">
            <v>1</v>
          </cell>
          <cell r="AN10">
            <v>0</v>
          </cell>
        </row>
        <row r="11">
          <cell r="C11">
            <v>40</v>
          </cell>
          <cell r="G11">
            <v>15</v>
          </cell>
          <cell r="I11">
            <v>4</v>
          </cell>
          <cell r="J11">
            <v>3</v>
          </cell>
          <cell r="K11">
            <v>3</v>
          </cell>
          <cell r="P11">
            <v>10</v>
          </cell>
          <cell r="T11">
            <v>3</v>
          </cell>
          <cell r="U11">
            <v>1</v>
          </cell>
          <cell r="W11">
            <v>2</v>
          </cell>
          <cell r="Y11">
            <v>2</v>
          </cell>
          <cell r="AC11">
            <v>3</v>
          </cell>
          <cell r="AD11">
            <v>1</v>
          </cell>
          <cell r="AE11">
            <v>1</v>
          </cell>
          <cell r="AF11">
            <v>0.5</v>
          </cell>
          <cell r="AG11">
            <v>0.5</v>
          </cell>
          <cell r="AH11">
            <v>1</v>
          </cell>
          <cell r="AI11">
            <v>1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0</v>
          </cell>
        </row>
        <row r="12">
          <cell r="C12">
            <v>40</v>
          </cell>
          <cell r="G12">
            <v>15</v>
          </cell>
          <cell r="I12">
            <v>4</v>
          </cell>
          <cell r="J12">
            <v>3</v>
          </cell>
          <cell r="K12">
            <v>0</v>
          </cell>
          <cell r="P12">
            <v>10</v>
          </cell>
          <cell r="T12">
            <v>2</v>
          </cell>
          <cell r="U12">
            <v>1</v>
          </cell>
          <cell r="Y12">
            <v>2</v>
          </cell>
          <cell r="AC12">
            <v>5</v>
          </cell>
          <cell r="AD12">
            <v>1</v>
          </cell>
          <cell r="AE12">
            <v>1</v>
          </cell>
          <cell r="AF12">
            <v>0.5</v>
          </cell>
          <cell r="AG12">
            <v>0.5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  <cell r="AL12">
            <v>1</v>
          </cell>
          <cell r="AM12">
            <v>1</v>
          </cell>
          <cell r="AN12">
            <v>0</v>
          </cell>
        </row>
        <row r="13">
          <cell r="C13">
            <v>40</v>
          </cell>
          <cell r="G13">
            <v>10</v>
          </cell>
          <cell r="I13">
            <v>4</v>
          </cell>
          <cell r="J13">
            <v>3</v>
          </cell>
          <cell r="K13">
            <v>0</v>
          </cell>
          <cell r="P13">
            <v>10</v>
          </cell>
          <cell r="T13">
            <v>3</v>
          </cell>
          <cell r="U13">
            <v>0</v>
          </cell>
          <cell r="W13">
            <v>4</v>
          </cell>
          <cell r="Y13">
            <v>2</v>
          </cell>
          <cell r="AC13">
            <v>5</v>
          </cell>
          <cell r="AD13">
            <v>1</v>
          </cell>
          <cell r="AE13">
            <v>1</v>
          </cell>
          <cell r="AF13">
            <v>0.5</v>
          </cell>
          <cell r="AG13">
            <v>0.5</v>
          </cell>
          <cell r="AH13">
            <v>1</v>
          </cell>
          <cell r="AI13">
            <v>1</v>
          </cell>
          <cell r="AJ13">
            <v>1</v>
          </cell>
          <cell r="AK13">
            <v>1</v>
          </cell>
          <cell r="AL13">
            <v>1</v>
          </cell>
          <cell r="AM13">
            <v>1</v>
          </cell>
          <cell r="AN13">
            <v>0</v>
          </cell>
        </row>
        <row r="14">
          <cell r="C14">
            <v>40</v>
          </cell>
          <cell r="G14">
            <v>0</v>
          </cell>
          <cell r="I14">
            <v>4</v>
          </cell>
          <cell r="J14">
            <v>3</v>
          </cell>
          <cell r="K14">
            <v>3</v>
          </cell>
          <cell r="P14">
            <v>10</v>
          </cell>
          <cell r="T14">
            <v>3</v>
          </cell>
          <cell r="U14">
            <v>1</v>
          </cell>
          <cell r="W14">
            <v>0</v>
          </cell>
          <cell r="Y14">
            <v>2</v>
          </cell>
          <cell r="AC14">
            <v>5</v>
          </cell>
          <cell r="AD14">
            <v>1</v>
          </cell>
          <cell r="AE14">
            <v>1</v>
          </cell>
          <cell r="AF14">
            <v>0.5</v>
          </cell>
          <cell r="AG14">
            <v>0.5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0</v>
          </cell>
        </row>
        <row r="15">
          <cell r="C15">
            <v>40</v>
          </cell>
          <cell r="G15">
            <v>0</v>
          </cell>
          <cell r="I15">
            <v>4</v>
          </cell>
          <cell r="J15">
            <v>3</v>
          </cell>
          <cell r="K15">
            <v>3</v>
          </cell>
          <cell r="P15">
            <v>10</v>
          </cell>
          <cell r="T15">
            <v>0</v>
          </cell>
          <cell r="U15">
            <v>1</v>
          </cell>
          <cell r="Y15">
            <v>0</v>
          </cell>
          <cell r="AC15">
            <v>5</v>
          </cell>
          <cell r="AD15">
            <v>1</v>
          </cell>
          <cell r="AE15">
            <v>1</v>
          </cell>
          <cell r="AF15">
            <v>0.5</v>
          </cell>
          <cell r="AG15">
            <v>0.5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0</v>
          </cell>
        </row>
        <row r="16">
          <cell r="C16">
            <v>40</v>
          </cell>
          <cell r="G16">
            <v>15</v>
          </cell>
          <cell r="I16">
            <v>4</v>
          </cell>
          <cell r="J16">
            <v>3</v>
          </cell>
          <cell r="K16">
            <v>3</v>
          </cell>
          <cell r="P16">
            <v>10</v>
          </cell>
          <cell r="T16">
            <v>3</v>
          </cell>
          <cell r="U16">
            <v>1</v>
          </cell>
          <cell r="W16">
            <v>4</v>
          </cell>
          <cell r="Y16">
            <v>2</v>
          </cell>
          <cell r="AC16">
            <v>5</v>
          </cell>
          <cell r="AD16">
            <v>1</v>
          </cell>
          <cell r="AE16">
            <v>1</v>
          </cell>
          <cell r="AF16">
            <v>0.5</v>
          </cell>
          <cell r="AG16">
            <v>0.5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0</v>
          </cell>
        </row>
        <row r="17">
          <cell r="C17">
            <v>40</v>
          </cell>
          <cell r="G17">
            <v>0</v>
          </cell>
          <cell r="I17">
            <v>4</v>
          </cell>
          <cell r="J17">
            <v>3</v>
          </cell>
          <cell r="K17">
            <v>3</v>
          </cell>
          <cell r="P17">
            <v>10</v>
          </cell>
          <cell r="T17">
            <v>0</v>
          </cell>
          <cell r="U17">
            <v>1</v>
          </cell>
          <cell r="W17">
            <v>4</v>
          </cell>
          <cell r="Y17">
            <v>2</v>
          </cell>
          <cell r="AC17">
            <v>5</v>
          </cell>
          <cell r="AD17">
            <v>1</v>
          </cell>
          <cell r="AE17">
            <v>1</v>
          </cell>
          <cell r="AF17">
            <v>0.5</v>
          </cell>
          <cell r="AG17">
            <v>0.5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1</v>
          </cell>
          <cell r="AM17">
            <v>1</v>
          </cell>
          <cell r="AN17">
            <v>0</v>
          </cell>
        </row>
        <row r="18">
          <cell r="C18">
            <v>40</v>
          </cell>
          <cell r="G18">
            <v>15</v>
          </cell>
          <cell r="I18">
            <v>4</v>
          </cell>
          <cell r="J18">
            <v>3</v>
          </cell>
          <cell r="K18">
            <v>0</v>
          </cell>
          <cell r="P18">
            <v>10</v>
          </cell>
          <cell r="T18">
            <v>0</v>
          </cell>
          <cell r="U18">
            <v>0</v>
          </cell>
          <cell r="W18">
            <v>4</v>
          </cell>
          <cell r="Y18">
            <v>2</v>
          </cell>
          <cell r="AC18">
            <v>5</v>
          </cell>
          <cell r="AD18">
            <v>1</v>
          </cell>
          <cell r="AE18">
            <v>1</v>
          </cell>
          <cell r="AF18">
            <v>0.5</v>
          </cell>
          <cell r="AG18">
            <v>0.5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  <cell r="AL18">
            <v>1</v>
          </cell>
          <cell r="AM18">
            <v>1</v>
          </cell>
          <cell r="AN18">
            <v>0</v>
          </cell>
        </row>
        <row r="19">
          <cell r="C19">
            <v>30</v>
          </cell>
          <cell r="G19">
            <v>15</v>
          </cell>
          <cell r="I19">
            <v>4</v>
          </cell>
          <cell r="J19">
            <v>3</v>
          </cell>
          <cell r="K19">
            <v>3</v>
          </cell>
          <cell r="P19">
            <v>10</v>
          </cell>
          <cell r="T19">
            <v>3</v>
          </cell>
          <cell r="U19">
            <v>1</v>
          </cell>
          <cell r="Y19">
            <v>2</v>
          </cell>
          <cell r="AC19">
            <v>5</v>
          </cell>
          <cell r="AD19">
            <v>1</v>
          </cell>
          <cell r="AE19">
            <v>1</v>
          </cell>
          <cell r="AF19">
            <v>0.5</v>
          </cell>
          <cell r="AG19">
            <v>0.5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0</v>
          </cell>
        </row>
        <row r="20">
          <cell r="C20">
            <v>40</v>
          </cell>
          <cell r="G20">
            <v>15</v>
          </cell>
          <cell r="I20">
            <v>4</v>
          </cell>
          <cell r="J20">
            <v>3</v>
          </cell>
          <cell r="K20">
            <v>3</v>
          </cell>
          <cell r="P20">
            <v>10</v>
          </cell>
          <cell r="T20">
            <v>0</v>
          </cell>
          <cell r="U20">
            <v>1</v>
          </cell>
          <cell r="W20">
            <v>4</v>
          </cell>
          <cell r="Y20">
            <v>2</v>
          </cell>
          <cell r="AC20">
            <v>3</v>
          </cell>
          <cell r="AD20">
            <v>1</v>
          </cell>
          <cell r="AE20">
            <v>1</v>
          </cell>
          <cell r="AF20">
            <v>0.5</v>
          </cell>
          <cell r="AG20">
            <v>0.5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0</v>
          </cell>
        </row>
        <row r="21">
          <cell r="C21">
            <v>40</v>
          </cell>
          <cell r="G21">
            <v>15</v>
          </cell>
          <cell r="I21">
            <v>4</v>
          </cell>
          <cell r="J21">
            <v>3</v>
          </cell>
          <cell r="K21">
            <v>3</v>
          </cell>
          <cell r="P21">
            <v>10</v>
          </cell>
          <cell r="T21">
            <v>0</v>
          </cell>
          <cell r="U21">
            <v>1</v>
          </cell>
          <cell r="W21">
            <v>4</v>
          </cell>
          <cell r="Y21">
            <v>2</v>
          </cell>
          <cell r="AC21">
            <v>5</v>
          </cell>
          <cell r="AD21">
            <v>1</v>
          </cell>
          <cell r="AE21">
            <v>1</v>
          </cell>
          <cell r="AF21">
            <v>0.5</v>
          </cell>
          <cell r="AG21">
            <v>0.5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0</v>
          </cell>
        </row>
        <row r="22">
          <cell r="C22">
            <v>40</v>
          </cell>
          <cell r="G22">
            <v>15</v>
          </cell>
          <cell r="I22">
            <v>4</v>
          </cell>
          <cell r="J22">
            <v>3</v>
          </cell>
          <cell r="K22">
            <v>0</v>
          </cell>
          <cell r="P22">
            <v>10</v>
          </cell>
          <cell r="T22">
            <v>0</v>
          </cell>
          <cell r="U22">
            <v>1</v>
          </cell>
          <cell r="W22">
            <v>4</v>
          </cell>
          <cell r="Y22">
            <v>2</v>
          </cell>
          <cell r="AC22">
            <v>5</v>
          </cell>
          <cell r="AD22">
            <v>1</v>
          </cell>
          <cell r="AE22">
            <v>1</v>
          </cell>
          <cell r="AF22">
            <v>0.5</v>
          </cell>
          <cell r="AG22">
            <v>0.5</v>
          </cell>
          <cell r="AH22">
            <v>1</v>
          </cell>
          <cell r="AI22">
            <v>1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0</v>
          </cell>
        </row>
        <row r="23">
          <cell r="C23">
            <v>40</v>
          </cell>
          <cell r="G23">
            <v>15</v>
          </cell>
          <cell r="I23">
            <v>4</v>
          </cell>
          <cell r="J23">
            <v>3</v>
          </cell>
          <cell r="K23">
            <v>0</v>
          </cell>
          <cell r="P23">
            <v>5</v>
          </cell>
          <cell r="T23">
            <v>3</v>
          </cell>
          <cell r="U23">
            <v>1</v>
          </cell>
          <cell r="W23">
            <v>4</v>
          </cell>
          <cell r="Y23">
            <v>0</v>
          </cell>
          <cell r="AC23">
            <v>5</v>
          </cell>
          <cell r="AD23">
            <v>1</v>
          </cell>
          <cell r="AE23">
            <v>1</v>
          </cell>
          <cell r="AF23">
            <v>0.5</v>
          </cell>
          <cell r="AG23">
            <v>0.5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0</v>
          </cell>
        </row>
        <row r="24">
          <cell r="C24">
            <v>40</v>
          </cell>
          <cell r="G24">
            <v>15</v>
          </cell>
          <cell r="I24">
            <v>4</v>
          </cell>
          <cell r="J24">
            <v>3</v>
          </cell>
          <cell r="K24">
            <v>3</v>
          </cell>
          <cell r="P24">
            <v>10</v>
          </cell>
          <cell r="T24">
            <v>0</v>
          </cell>
          <cell r="U24">
            <v>1</v>
          </cell>
          <cell r="W24">
            <v>4</v>
          </cell>
          <cell r="Y24">
            <v>0</v>
          </cell>
          <cell r="AC24">
            <v>5</v>
          </cell>
          <cell r="AD24">
            <v>1</v>
          </cell>
          <cell r="AE24">
            <v>1</v>
          </cell>
          <cell r="AF24">
            <v>0.5</v>
          </cell>
          <cell r="AG24">
            <v>0.5</v>
          </cell>
          <cell r="AH24">
            <v>1</v>
          </cell>
          <cell r="AI24">
            <v>1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0</v>
          </cell>
        </row>
        <row r="25">
          <cell r="C25">
            <v>40</v>
          </cell>
          <cell r="G25">
            <v>15</v>
          </cell>
          <cell r="I25">
            <v>4</v>
          </cell>
          <cell r="J25">
            <v>3</v>
          </cell>
          <cell r="K25">
            <v>3</v>
          </cell>
          <cell r="P25">
            <v>10</v>
          </cell>
          <cell r="T25">
            <v>3</v>
          </cell>
          <cell r="U25">
            <v>1</v>
          </cell>
          <cell r="W25">
            <v>4</v>
          </cell>
          <cell r="Y25">
            <v>2</v>
          </cell>
          <cell r="AC25">
            <v>5</v>
          </cell>
          <cell r="AD25">
            <v>1</v>
          </cell>
          <cell r="AE25">
            <v>1</v>
          </cell>
          <cell r="AF25">
            <v>0.5</v>
          </cell>
          <cell r="AG25">
            <v>0.5</v>
          </cell>
          <cell r="AH25">
            <v>1</v>
          </cell>
          <cell r="AI25">
            <v>1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0</v>
          </cell>
        </row>
        <row r="26">
          <cell r="C26">
            <v>40</v>
          </cell>
          <cell r="G26">
            <v>15</v>
          </cell>
          <cell r="I26">
            <v>4</v>
          </cell>
          <cell r="J26">
            <v>3</v>
          </cell>
          <cell r="K26">
            <v>3</v>
          </cell>
          <cell r="P26">
            <v>10</v>
          </cell>
          <cell r="T26">
            <v>3</v>
          </cell>
          <cell r="U26">
            <v>1</v>
          </cell>
          <cell r="W26">
            <v>4</v>
          </cell>
          <cell r="Y26">
            <v>2</v>
          </cell>
          <cell r="AC26">
            <v>5</v>
          </cell>
          <cell r="AD26">
            <v>1</v>
          </cell>
          <cell r="AE26">
            <v>1</v>
          </cell>
          <cell r="AF26">
            <v>0.5</v>
          </cell>
          <cell r="AG26">
            <v>0.5</v>
          </cell>
          <cell r="AH26">
            <v>1</v>
          </cell>
          <cell r="AI26">
            <v>1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0</v>
          </cell>
        </row>
        <row r="27">
          <cell r="C27">
            <v>40</v>
          </cell>
          <cell r="G27">
            <v>10</v>
          </cell>
          <cell r="I27">
            <v>4</v>
          </cell>
          <cell r="J27">
            <v>3</v>
          </cell>
          <cell r="K27">
            <v>3</v>
          </cell>
          <cell r="P27">
            <v>10</v>
          </cell>
          <cell r="T27">
            <v>3</v>
          </cell>
          <cell r="U27">
            <v>1</v>
          </cell>
          <cell r="W27">
            <v>4</v>
          </cell>
          <cell r="Y27">
            <v>0</v>
          </cell>
          <cell r="AC27">
            <v>3</v>
          </cell>
          <cell r="AD27">
            <v>1</v>
          </cell>
          <cell r="AE27">
            <v>1</v>
          </cell>
          <cell r="AF27">
            <v>0.5</v>
          </cell>
          <cell r="AG27">
            <v>0.5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0</v>
          </cell>
        </row>
        <row r="28">
          <cell r="C28">
            <v>40</v>
          </cell>
          <cell r="G28">
            <v>0</v>
          </cell>
          <cell r="I28">
            <v>4</v>
          </cell>
          <cell r="J28">
            <v>0</v>
          </cell>
          <cell r="K28">
            <v>0</v>
          </cell>
          <cell r="P28">
            <v>10</v>
          </cell>
          <cell r="T28">
            <v>3</v>
          </cell>
          <cell r="U28">
            <v>1</v>
          </cell>
          <cell r="Y28">
            <v>2</v>
          </cell>
          <cell r="AC28">
            <v>5</v>
          </cell>
          <cell r="AD28">
            <v>1</v>
          </cell>
          <cell r="AE28">
            <v>1</v>
          </cell>
          <cell r="AF28">
            <v>0.5</v>
          </cell>
          <cell r="AG28">
            <v>0.5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0</v>
          </cell>
        </row>
        <row r="29">
          <cell r="C29">
            <v>40</v>
          </cell>
          <cell r="G29">
            <v>0</v>
          </cell>
          <cell r="I29">
            <v>4</v>
          </cell>
          <cell r="J29">
            <v>3</v>
          </cell>
          <cell r="K29">
            <v>0</v>
          </cell>
          <cell r="P29">
            <v>10</v>
          </cell>
          <cell r="T29">
            <v>0</v>
          </cell>
          <cell r="U29">
            <v>1</v>
          </cell>
          <cell r="W29">
            <v>4</v>
          </cell>
          <cell r="Y29">
            <v>0</v>
          </cell>
          <cell r="AC29">
            <v>5</v>
          </cell>
          <cell r="AD29">
            <v>1</v>
          </cell>
          <cell r="AE29">
            <v>1</v>
          </cell>
          <cell r="AF29">
            <v>0.5</v>
          </cell>
          <cell r="AG29">
            <v>0.5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0</v>
          </cell>
        </row>
        <row r="30">
          <cell r="C30">
            <v>40</v>
          </cell>
          <cell r="G30">
            <v>15</v>
          </cell>
          <cell r="I30">
            <v>4</v>
          </cell>
          <cell r="J30">
            <v>3</v>
          </cell>
          <cell r="K30">
            <v>3</v>
          </cell>
          <cell r="P30">
            <v>10</v>
          </cell>
          <cell r="T30">
            <v>3</v>
          </cell>
          <cell r="U30">
            <v>1</v>
          </cell>
          <cell r="Y30">
            <v>2</v>
          </cell>
          <cell r="AC30">
            <v>5</v>
          </cell>
          <cell r="AD30">
            <v>1</v>
          </cell>
          <cell r="AE30">
            <v>1</v>
          </cell>
          <cell r="AF30">
            <v>0.5</v>
          </cell>
          <cell r="AG30">
            <v>0.5</v>
          </cell>
          <cell r="AH30">
            <v>1</v>
          </cell>
          <cell r="AI30">
            <v>0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0</v>
          </cell>
        </row>
        <row r="31">
          <cell r="C31">
            <v>40</v>
          </cell>
          <cell r="G31">
            <v>15</v>
          </cell>
          <cell r="I31">
            <v>4</v>
          </cell>
          <cell r="J31">
            <v>3</v>
          </cell>
          <cell r="K31">
            <v>3</v>
          </cell>
          <cell r="P31">
            <v>10</v>
          </cell>
          <cell r="T31">
            <v>3</v>
          </cell>
          <cell r="U31">
            <v>1</v>
          </cell>
          <cell r="Y31">
            <v>0</v>
          </cell>
          <cell r="AC31">
            <v>5</v>
          </cell>
          <cell r="AD31">
            <v>1</v>
          </cell>
          <cell r="AE31">
            <v>1</v>
          </cell>
          <cell r="AF31">
            <v>0.5</v>
          </cell>
          <cell r="AG31">
            <v>0.5</v>
          </cell>
          <cell r="AH31">
            <v>1</v>
          </cell>
          <cell r="AI31">
            <v>1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0</v>
          </cell>
        </row>
        <row r="32">
          <cell r="C32">
            <v>40</v>
          </cell>
          <cell r="G32">
            <v>15</v>
          </cell>
          <cell r="I32">
            <v>4</v>
          </cell>
          <cell r="J32">
            <v>3</v>
          </cell>
          <cell r="K32">
            <v>3</v>
          </cell>
          <cell r="P32">
            <v>10</v>
          </cell>
          <cell r="T32">
            <v>2</v>
          </cell>
          <cell r="U32">
            <v>1</v>
          </cell>
          <cell r="Y32">
            <v>2</v>
          </cell>
          <cell r="AC32">
            <v>5</v>
          </cell>
          <cell r="AD32">
            <v>1</v>
          </cell>
          <cell r="AE32">
            <v>1</v>
          </cell>
          <cell r="AF32">
            <v>0.5</v>
          </cell>
          <cell r="AG32">
            <v>0.5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0</v>
          </cell>
        </row>
        <row r="33">
          <cell r="C33">
            <v>40</v>
          </cell>
          <cell r="G33">
            <v>15</v>
          </cell>
          <cell r="I33">
            <v>4</v>
          </cell>
          <cell r="J33">
            <v>3</v>
          </cell>
          <cell r="K33">
            <v>3</v>
          </cell>
          <cell r="P33">
            <v>10</v>
          </cell>
          <cell r="T33">
            <v>3</v>
          </cell>
          <cell r="U33">
            <v>1</v>
          </cell>
          <cell r="Y33">
            <v>0</v>
          </cell>
          <cell r="AC33">
            <v>5</v>
          </cell>
          <cell r="AD33">
            <v>1</v>
          </cell>
          <cell r="AE33">
            <v>1</v>
          </cell>
          <cell r="AF33">
            <v>0.5</v>
          </cell>
          <cell r="AG33">
            <v>0.5</v>
          </cell>
          <cell r="AH33">
            <v>1</v>
          </cell>
          <cell r="AI33">
            <v>1</v>
          </cell>
          <cell r="AJ33">
            <v>0</v>
          </cell>
          <cell r="AK33">
            <v>1</v>
          </cell>
          <cell r="AL33">
            <v>1</v>
          </cell>
          <cell r="AM33">
            <v>1</v>
          </cell>
          <cell r="AN33">
            <v>0</v>
          </cell>
        </row>
        <row r="34">
          <cell r="C34">
            <v>40</v>
          </cell>
          <cell r="G34">
            <v>15</v>
          </cell>
          <cell r="I34">
            <v>4</v>
          </cell>
          <cell r="J34">
            <v>3</v>
          </cell>
          <cell r="K34">
            <v>3</v>
          </cell>
          <cell r="P34">
            <v>10</v>
          </cell>
          <cell r="T34">
            <v>2</v>
          </cell>
          <cell r="U34">
            <v>1</v>
          </cell>
          <cell r="Y34">
            <v>0</v>
          </cell>
          <cell r="AC34">
            <v>5</v>
          </cell>
          <cell r="AD34">
            <v>1</v>
          </cell>
          <cell r="AE34">
            <v>1</v>
          </cell>
          <cell r="AF34">
            <v>0.5</v>
          </cell>
          <cell r="AG34">
            <v>0.5</v>
          </cell>
          <cell r="AH34">
            <v>1</v>
          </cell>
          <cell r="AI34">
            <v>1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0</v>
          </cell>
        </row>
        <row r="35">
          <cell r="C35">
            <v>40</v>
          </cell>
          <cell r="G35">
            <v>0</v>
          </cell>
          <cell r="I35">
            <v>4</v>
          </cell>
          <cell r="J35">
            <v>3</v>
          </cell>
          <cell r="K35">
            <v>3</v>
          </cell>
          <cell r="P35">
            <v>5</v>
          </cell>
          <cell r="T35">
            <v>3</v>
          </cell>
          <cell r="U35">
            <v>1</v>
          </cell>
          <cell r="Y35">
            <v>0</v>
          </cell>
          <cell r="AC35">
            <v>3</v>
          </cell>
          <cell r="AD35">
            <v>1</v>
          </cell>
          <cell r="AE35">
            <v>0</v>
          </cell>
          <cell r="AF35">
            <v>0.5</v>
          </cell>
          <cell r="AG35">
            <v>0.5</v>
          </cell>
          <cell r="AH35">
            <v>1</v>
          </cell>
          <cell r="AI35">
            <v>1</v>
          </cell>
          <cell r="AJ35">
            <v>0</v>
          </cell>
          <cell r="AK35">
            <v>1</v>
          </cell>
          <cell r="AL35">
            <v>1</v>
          </cell>
          <cell r="AM35">
            <v>1</v>
          </cell>
          <cell r="AN35">
            <v>0</v>
          </cell>
        </row>
        <row r="36">
          <cell r="C36">
            <v>40</v>
          </cell>
          <cell r="G36">
            <v>15</v>
          </cell>
          <cell r="I36">
            <v>4</v>
          </cell>
          <cell r="J36">
            <v>3</v>
          </cell>
          <cell r="K36">
            <v>0</v>
          </cell>
          <cell r="P36">
            <v>10</v>
          </cell>
          <cell r="T36">
            <v>0</v>
          </cell>
          <cell r="U36">
            <v>1</v>
          </cell>
          <cell r="Y36">
            <v>2</v>
          </cell>
          <cell r="AC36">
            <v>5</v>
          </cell>
          <cell r="AD36">
            <v>1</v>
          </cell>
          <cell r="AE36">
            <v>1</v>
          </cell>
          <cell r="AF36">
            <v>0.5</v>
          </cell>
          <cell r="AG36">
            <v>0.5</v>
          </cell>
          <cell r="AH36">
            <v>1</v>
          </cell>
          <cell r="AI36">
            <v>0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0</v>
          </cell>
        </row>
        <row r="37">
          <cell r="C37">
            <v>40</v>
          </cell>
          <cell r="G37">
            <v>0</v>
          </cell>
          <cell r="I37">
            <v>4</v>
          </cell>
          <cell r="J37">
            <v>3</v>
          </cell>
          <cell r="K37">
            <v>0</v>
          </cell>
          <cell r="P37">
            <v>5</v>
          </cell>
          <cell r="T37">
            <v>2</v>
          </cell>
          <cell r="U37">
            <v>1</v>
          </cell>
          <cell r="Y37">
            <v>0</v>
          </cell>
          <cell r="AC37">
            <v>5</v>
          </cell>
          <cell r="AD37">
            <v>1</v>
          </cell>
          <cell r="AE37">
            <v>1</v>
          </cell>
          <cell r="AF37">
            <v>0.5</v>
          </cell>
          <cell r="AG37">
            <v>0.5</v>
          </cell>
          <cell r="AH37">
            <v>1</v>
          </cell>
          <cell r="AI37">
            <v>1</v>
          </cell>
          <cell r="AJ37">
            <v>0</v>
          </cell>
          <cell r="AK37">
            <v>1</v>
          </cell>
          <cell r="AL37">
            <v>1</v>
          </cell>
          <cell r="AM37">
            <v>1</v>
          </cell>
          <cell r="AN37">
            <v>0</v>
          </cell>
        </row>
        <row r="38">
          <cell r="C38">
            <v>40</v>
          </cell>
          <cell r="G38">
            <v>15</v>
          </cell>
          <cell r="I38">
            <v>4</v>
          </cell>
          <cell r="J38">
            <v>3</v>
          </cell>
          <cell r="K38">
            <v>3</v>
          </cell>
          <cell r="P38">
            <v>10</v>
          </cell>
          <cell r="T38">
            <v>2</v>
          </cell>
          <cell r="U38">
            <v>1</v>
          </cell>
          <cell r="Y38">
            <v>0</v>
          </cell>
          <cell r="AC38">
            <v>5</v>
          </cell>
          <cell r="AD38">
            <v>1</v>
          </cell>
          <cell r="AE38">
            <v>0</v>
          </cell>
          <cell r="AF38">
            <v>0</v>
          </cell>
          <cell r="AG38">
            <v>0</v>
          </cell>
          <cell r="AH38">
            <v>1</v>
          </cell>
          <cell r="AI38">
            <v>1</v>
          </cell>
          <cell r="AJ38">
            <v>0</v>
          </cell>
          <cell r="AK38">
            <v>1</v>
          </cell>
          <cell r="AL38">
            <v>1</v>
          </cell>
          <cell r="AM38">
            <v>1</v>
          </cell>
          <cell r="AN38">
            <v>0</v>
          </cell>
        </row>
        <row r="39">
          <cell r="C39">
            <v>40</v>
          </cell>
          <cell r="G39">
            <v>15</v>
          </cell>
          <cell r="I39">
            <v>4</v>
          </cell>
          <cell r="J39">
            <v>0</v>
          </cell>
          <cell r="K39">
            <v>0</v>
          </cell>
          <cell r="P39">
            <v>5</v>
          </cell>
          <cell r="T39">
            <v>3</v>
          </cell>
          <cell r="U39">
            <v>1</v>
          </cell>
          <cell r="Y39">
            <v>2</v>
          </cell>
          <cell r="AC39">
            <v>3</v>
          </cell>
          <cell r="AD39">
            <v>1</v>
          </cell>
          <cell r="AE39">
            <v>1</v>
          </cell>
          <cell r="AF39">
            <v>0.5</v>
          </cell>
          <cell r="AG39">
            <v>0.5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0</v>
          </cell>
        </row>
        <row r="40">
          <cell r="C40">
            <v>40</v>
          </cell>
          <cell r="G40">
            <v>0</v>
          </cell>
          <cell r="I40">
            <v>4</v>
          </cell>
          <cell r="J40">
            <v>3</v>
          </cell>
          <cell r="K40">
            <v>3</v>
          </cell>
          <cell r="P40">
            <v>5</v>
          </cell>
          <cell r="T40">
            <v>3</v>
          </cell>
          <cell r="U40">
            <v>1</v>
          </cell>
          <cell r="Y40">
            <v>0</v>
          </cell>
          <cell r="AC40">
            <v>5</v>
          </cell>
          <cell r="AD40">
            <v>1</v>
          </cell>
          <cell r="AE40">
            <v>1</v>
          </cell>
          <cell r="AF40">
            <v>0.5</v>
          </cell>
          <cell r="AG40">
            <v>0.5</v>
          </cell>
          <cell r="AH40">
            <v>1</v>
          </cell>
          <cell r="AI40">
            <v>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</v>
          </cell>
        </row>
        <row r="41">
          <cell r="C41">
            <v>40</v>
          </cell>
          <cell r="G41">
            <v>0</v>
          </cell>
          <cell r="I41">
            <v>4</v>
          </cell>
          <cell r="J41">
            <v>3</v>
          </cell>
          <cell r="K41">
            <v>0</v>
          </cell>
          <cell r="P41">
            <v>10</v>
          </cell>
          <cell r="T41">
            <v>2</v>
          </cell>
          <cell r="U41">
            <v>1</v>
          </cell>
          <cell r="Y41">
            <v>0</v>
          </cell>
          <cell r="AC41">
            <v>5</v>
          </cell>
          <cell r="AD41">
            <v>1</v>
          </cell>
          <cell r="AE41">
            <v>1</v>
          </cell>
          <cell r="AF41">
            <v>0.5</v>
          </cell>
          <cell r="AG41">
            <v>0.5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0</v>
          </cell>
        </row>
        <row r="42">
          <cell r="C42">
            <v>40</v>
          </cell>
          <cell r="G42">
            <v>15</v>
          </cell>
          <cell r="I42">
            <v>4</v>
          </cell>
          <cell r="J42">
            <v>3</v>
          </cell>
          <cell r="K42">
            <v>0</v>
          </cell>
          <cell r="P42">
            <v>10</v>
          </cell>
          <cell r="T42">
            <v>0</v>
          </cell>
          <cell r="U42">
            <v>1</v>
          </cell>
          <cell r="Y42">
            <v>5</v>
          </cell>
          <cell r="AC42">
            <v>5</v>
          </cell>
          <cell r="AD42">
            <v>1</v>
          </cell>
          <cell r="AE42">
            <v>1</v>
          </cell>
          <cell r="AF42">
            <v>0.5</v>
          </cell>
          <cell r="AG42">
            <v>0.5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</row>
        <row r="43">
          <cell r="C43">
            <v>40</v>
          </cell>
          <cell r="G43">
            <v>15</v>
          </cell>
          <cell r="I43">
            <v>4</v>
          </cell>
          <cell r="J43">
            <v>3</v>
          </cell>
          <cell r="K43">
            <v>3</v>
          </cell>
          <cell r="P43">
            <v>10</v>
          </cell>
          <cell r="T43">
            <v>0</v>
          </cell>
          <cell r="U43">
            <v>1</v>
          </cell>
          <cell r="Y43">
            <v>2</v>
          </cell>
          <cell r="AC43">
            <v>5</v>
          </cell>
          <cell r="AD43">
            <v>1</v>
          </cell>
          <cell r="AE43">
            <v>0</v>
          </cell>
          <cell r="AF43">
            <v>0.5</v>
          </cell>
          <cell r="AG43">
            <v>0.5</v>
          </cell>
          <cell r="AH43">
            <v>1</v>
          </cell>
          <cell r="AI43">
            <v>1</v>
          </cell>
          <cell r="AJ43">
            <v>1</v>
          </cell>
          <cell r="AK43">
            <v>1</v>
          </cell>
          <cell r="AL43">
            <v>0</v>
          </cell>
          <cell r="AM43">
            <v>1</v>
          </cell>
          <cell r="AN43">
            <v>0</v>
          </cell>
        </row>
        <row r="44">
          <cell r="C44">
            <v>40</v>
          </cell>
          <cell r="G44">
            <v>0</v>
          </cell>
          <cell r="I44">
            <v>4</v>
          </cell>
          <cell r="J44">
            <v>3</v>
          </cell>
          <cell r="K44">
            <v>3</v>
          </cell>
          <cell r="P44">
            <v>10</v>
          </cell>
          <cell r="T44">
            <v>0</v>
          </cell>
          <cell r="U44">
            <v>1</v>
          </cell>
          <cell r="Y44">
            <v>2</v>
          </cell>
          <cell r="AC44">
            <v>5</v>
          </cell>
          <cell r="AD44">
            <v>1</v>
          </cell>
          <cell r="AE44">
            <v>1</v>
          </cell>
          <cell r="AF44">
            <v>0.5</v>
          </cell>
          <cell r="AG44">
            <v>0.5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  <cell r="AL44">
            <v>1</v>
          </cell>
          <cell r="AM44">
            <v>1</v>
          </cell>
          <cell r="AN44">
            <v>0</v>
          </cell>
        </row>
        <row r="45">
          <cell r="C45">
            <v>40</v>
          </cell>
          <cell r="G45">
            <v>0</v>
          </cell>
          <cell r="I45">
            <v>4</v>
          </cell>
          <cell r="J45">
            <v>3</v>
          </cell>
          <cell r="K45">
            <v>3</v>
          </cell>
          <cell r="P45">
            <v>10</v>
          </cell>
          <cell r="T45">
            <v>0</v>
          </cell>
          <cell r="U45">
            <v>1</v>
          </cell>
          <cell r="Y45">
            <v>2</v>
          </cell>
          <cell r="AC45">
            <v>5</v>
          </cell>
          <cell r="AD45">
            <v>1</v>
          </cell>
          <cell r="AE45">
            <v>0</v>
          </cell>
          <cell r="AF45">
            <v>0.5</v>
          </cell>
          <cell r="AG45">
            <v>0.5</v>
          </cell>
          <cell r="AH45">
            <v>1</v>
          </cell>
          <cell r="AI45">
            <v>1</v>
          </cell>
          <cell r="AJ45">
            <v>1</v>
          </cell>
          <cell r="AK45">
            <v>1</v>
          </cell>
          <cell r="AL45">
            <v>1</v>
          </cell>
          <cell r="AM45">
            <v>1</v>
          </cell>
          <cell r="AN45">
            <v>0</v>
          </cell>
        </row>
        <row r="46">
          <cell r="C46">
            <v>40</v>
          </cell>
          <cell r="G46">
            <v>0</v>
          </cell>
          <cell r="I46">
            <v>4</v>
          </cell>
          <cell r="J46">
            <v>3</v>
          </cell>
          <cell r="K46">
            <v>3</v>
          </cell>
          <cell r="P46">
            <v>5</v>
          </cell>
          <cell r="T46">
            <v>3</v>
          </cell>
          <cell r="U46">
            <v>1</v>
          </cell>
          <cell r="Y46">
            <v>2</v>
          </cell>
          <cell r="AC46">
            <v>5</v>
          </cell>
          <cell r="AD46">
            <v>1</v>
          </cell>
          <cell r="AE46">
            <v>0</v>
          </cell>
          <cell r="AF46">
            <v>0.5</v>
          </cell>
          <cell r="AG46">
            <v>0</v>
          </cell>
          <cell r="AH46">
            <v>1</v>
          </cell>
          <cell r="AI46">
            <v>1</v>
          </cell>
          <cell r="AJ46">
            <v>1</v>
          </cell>
          <cell r="AK46">
            <v>1</v>
          </cell>
          <cell r="AL46">
            <v>1</v>
          </cell>
          <cell r="AM46">
            <v>1</v>
          </cell>
          <cell r="AN46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79"/>
  <sheetViews>
    <sheetView tabSelected="1" view="pageBreakPreview" zoomScaleNormal="100" zoomScaleSheetLayoutView="100" workbookViewId="0">
      <selection activeCell="D66" sqref="D66"/>
    </sheetView>
  </sheetViews>
  <sheetFormatPr defaultRowHeight="15" x14ac:dyDescent="0.25"/>
  <cols>
    <col min="1" max="1" width="3.85546875" style="1" customWidth="1"/>
    <col min="2" max="2" width="27" style="1" customWidth="1"/>
    <col min="3" max="3" width="8.85546875" style="1" customWidth="1"/>
    <col min="4" max="4" width="8.28515625" style="1" customWidth="1"/>
    <col min="5" max="5" width="8.85546875" style="1" customWidth="1"/>
    <col min="6" max="6" width="9.85546875" style="1" customWidth="1"/>
    <col min="7" max="7" width="10" style="1" customWidth="1"/>
    <col min="8" max="8" width="9.42578125" style="1" customWidth="1"/>
    <col min="9" max="9" width="9" style="3" customWidth="1"/>
    <col min="10" max="10" width="9.5703125" style="1" customWidth="1"/>
    <col min="11" max="11" width="10.42578125" style="1" customWidth="1"/>
    <col min="12" max="12" width="9.140625" style="1"/>
    <col min="13" max="13" width="8.5703125" style="1" customWidth="1"/>
    <col min="14" max="14" width="10" style="1" customWidth="1"/>
    <col min="15" max="15" width="11.28515625" style="1" customWidth="1"/>
    <col min="16" max="17" width="9.42578125" style="1" customWidth="1"/>
    <col min="18" max="18" width="13.140625" style="1" customWidth="1"/>
    <col min="19" max="19" width="9.140625" style="3" customWidth="1"/>
    <col min="20" max="20" width="8.7109375" style="1" customWidth="1"/>
    <col min="21" max="21" width="8.140625" style="1" customWidth="1"/>
    <col min="22" max="22" width="8.5703125" style="3" customWidth="1"/>
    <col min="23" max="23" width="11.42578125" style="1" customWidth="1"/>
    <col min="24" max="24" width="9.140625" style="4"/>
    <col min="25" max="25" width="21.42578125" style="1" customWidth="1"/>
    <col min="26" max="16384" width="9.140625" style="1"/>
  </cols>
  <sheetData>
    <row r="1" spans="1:24" ht="18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  <c r="X1" s="1"/>
    </row>
    <row r="2" spans="1:24" x14ac:dyDescent="0.25">
      <c r="P2" s="3"/>
      <c r="U2" s="4"/>
      <c r="V2" s="1"/>
      <c r="X2" s="1"/>
    </row>
    <row r="3" spans="1:24" s="12" customFormat="1" ht="30.75" customHeight="1" x14ac:dyDescent="0.25">
      <c r="A3" s="5" t="s">
        <v>1</v>
      </c>
      <c r="B3" s="5" t="s">
        <v>2</v>
      </c>
      <c r="C3" s="6" t="s">
        <v>3</v>
      </c>
      <c r="D3" s="7"/>
      <c r="E3" s="8"/>
      <c r="F3" s="5" t="s">
        <v>4</v>
      </c>
      <c r="G3" s="5"/>
      <c r="H3" s="5"/>
      <c r="I3" s="5" t="s">
        <v>5</v>
      </c>
      <c r="J3" s="5"/>
      <c r="K3" s="5"/>
      <c r="L3" s="9" t="s">
        <v>6</v>
      </c>
      <c r="M3" s="10" t="s">
        <v>7</v>
      </c>
      <c r="N3" s="5" t="s">
        <v>8</v>
      </c>
      <c r="O3" s="5"/>
      <c r="P3" s="11" t="s">
        <v>9</v>
      </c>
      <c r="Q3" s="10" t="s">
        <v>7</v>
      </c>
    </row>
    <row r="4" spans="1:24" s="17" customFormat="1" ht="73.5" customHeight="1" x14ac:dyDescent="0.25">
      <c r="A4" s="5"/>
      <c r="B4" s="5"/>
      <c r="C4" s="13" t="s">
        <v>10</v>
      </c>
      <c r="D4" s="13"/>
      <c r="E4" s="5" t="s">
        <v>11</v>
      </c>
      <c r="F4" s="13" t="s">
        <v>12</v>
      </c>
      <c r="G4" s="13"/>
      <c r="H4" s="5" t="s">
        <v>13</v>
      </c>
      <c r="I4" s="13" t="s">
        <v>14</v>
      </c>
      <c r="J4" s="13"/>
      <c r="K4" s="5" t="s">
        <v>15</v>
      </c>
      <c r="L4" s="14"/>
      <c r="M4" s="15"/>
      <c r="N4" s="13" t="s">
        <v>16</v>
      </c>
      <c r="O4" s="13" t="s">
        <v>17</v>
      </c>
      <c r="P4" s="16"/>
      <c r="Q4" s="15"/>
      <c r="X4" s="18">
        <f>O18+O33+T39+O50+O55+O63+O73</f>
        <v>57981.640389999993</v>
      </c>
    </row>
    <row r="5" spans="1:24" ht="18.75" customHeight="1" x14ac:dyDescent="0.25">
      <c r="A5" s="5"/>
      <c r="B5" s="5"/>
      <c r="C5" s="19" t="s">
        <v>16</v>
      </c>
      <c r="D5" s="19" t="s">
        <v>17</v>
      </c>
      <c r="E5" s="5"/>
      <c r="F5" s="19" t="s">
        <v>16</v>
      </c>
      <c r="G5" s="19" t="s">
        <v>17</v>
      </c>
      <c r="H5" s="5"/>
      <c r="I5" s="19" t="s">
        <v>16</v>
      </c>
      <c r="J5" s="19" t="s">
        <v>17</v>
      </c>
      <c r="K5" s="5"/>
      <c r="L5" s="20"/>
      <c r="M5" s="21"/>
      <c r="N5" s="13"/>
      <c r="O5" s="13"/>
      <c r="P5" s="22"/>
      <c r="Q5" s="21"/>
      <c r="S5" s="1"/>
      <c r="V5" s="1"/>
      <c r="X5" s="1"/>
    </row>
    <row r="6" spans="1:24" s="35" customFormat="1" ht="16.5" customHeight="1" x14ac:dyDescent="0.25">
      <c r="A6" s="23">
        <v>1</v>
      </c>
      <c r="B6" s="24" t="s">
        <v>18</v>
      </c>
      <c r="C6" s="25">
        <f>[1]план!C6</f>
        <v>270</v>
      </c>
      <c r="D6" s="26">
        <v>270</v>
      </c>
      <c r="E6" s="27">
        <f>D6/C6</f>
        <v>1</v>
      </c>
      <c r="F6" s="28">
        <f>[1]план!H6</f>
        <v>57700</v>
      </c>
      <c r="G6" s="29">
        <v>57700</v>
      </c>
      <c r="H6" s="27">
        <f>G6/F6</f>
        <v>1</v>
      </c>
      <c r="I6" s="23">
        <f>[1]план!M6</f>
        <v>4</v>
      </c>
      <c r="J6" s="30">
        <v>4</v>
      </c>
      <c r="K6" s="27">
        <f>J6/I6</f>
        <v>1</v>
      </c>
      <c r="L6" s="27">
        <f>100*(0.35*E6+0.35*H6+0.3*K6)</f>
        <v>100</v>
      </c>
      <c r="M6" s="31">
        <v>40</v>
      </c>
      <c r="N6" s="32">
        <f>[1]план!S6</f>
        <v>7760</v>
      </c>
      <c r="O6" s="32">
        <v>7998.9339600000003</v>
      </c>
      <c r="P6" s="33">
        <v>1</v>
      </c>
      <c r="Q6" s="34">
        <v>15</v>
      </c>
      <c r="S6" s="36"/>
      <c r="T6" s="36"/>
      <c r="U6" s="37"/>
      <c r="V6" s="36"/>
    </row>
    <row r="7" spans="1:24" s="35" customFormat="1" ht="16.5" customHeight="1" x14ac:dyDescent="0.25">
      <c r="A7" s="23">
        <v>2</v>
      </c>
      <c r="B7" s="24" t="s">
        <v>19</v>
      </c>
      <c r="C7" s="25">
        <f>[1]план!C7</f>
        <v>280</v>
      </c>
      <c r="D7" s="38">
        <v>284</v>
      </c>
      <c r="E7" s="27">
        <v>1</v>
      </c>
      <c r="F7" s="28">
        <f>[1]план!H7</f>
        <v>63200</v>
      </c>
      <c r="G7" s="29">
        <v>63203</v>
      </c>
      <c r="H7" s="27">
        <f>G7/F7</f>
        <v>1.0000474683544305</v>
      </c>
      <c r="I7" s="23">
        <f>[1]план!M7</f>
        <v>4</v>
      </c>
      <c r="J7" s="39">
        <v>4</v>
      </c>
      <c r="K7" s="27">
        <f>J7/I7</f>
        <v>1</v>
      </c>
      <c r="L7" s="27">
        <f t="shared" ref="L7:L16" si="0">100*(0.35*E7+0.35*H7+0.3*K7)</f>
        <v>100.00166139240507</v>
      </c>
      <c r="M7" s="40">
        <v>40</v>
      </c>
      <c r="N7" s="32">
        <f>[1]план!S7</f>
        <v>3550</v>
      </c>
      <c r="O7" s="41">
        <v>2634.68</v>
      </c>
      <c r="P7" s="33">
        <f t="shared" ref="P7:P17" si="1">O7/N7</f>
        <v>0.74216338028169004</v>
      </c>
      <c r="Q7" s="34">
        <v>0</v>
      </c>
      <c r="S7" s="36"/>
      <c r="T7" s="36"/>
      <c r="U7" s="37"/>
      <c r="V7" s="36"/>
    </row>
    <row r="8" spans="1:24" s="35" customFormat="1" ht="16.5" customHeight="1" x14ac:dyDescent="0.25">
      <c r="A8" s="23">
        <v>3</v>
      </c>
      <c r="B8" s="24" t="s">
        <v>20</v>
      </c>
      <c r="C8" s="25">
        <f>[1]план!C8</f>
        <v>180</v>
      </c>
      <c r="D8" s="38">
        <v>180</v>
      </c>
      <c r="E8" s="27">
        <f>D8/C8</f>
        <v>1</v>
      </c>
      <c r="F8" s="28">
        <f>[1]план!H8</f>
        <v>52200</v>
      </c>
      <c r="G8" s="29">
        <v>52200</v>
      </c>
      <c r="H8" s="27">
        <f>G8/F8</f>
        <v>1</v>
      </c>
      <c r="I8" s="23">
        <f>[1]план!M8</f>
        <v>4</v>
      </c>
      <c r="J8" s="39">
        <v>4</v>
      </c>
      <c r="K8" s="27">
        <f t="shared" ref="K8:K15" si="2">J8/I8</f>
        <v>1</v>
      </c>
      <c r="L8" s="27">
        <f t="shared" si="0"/>
        <v>100</v>
      </c>
      <c r="M8" s="40">
        <v>40</v>
      </c>
      <c r="N8" s="32">
        <f>[1]план!S8</f>
        <v>3250</v>
      </c>
      <c r="O8" s="41">
        <v>5124.067</v>
      </c>
      <c r="P8" s="33">
        <v>1</v>
      </c>
      <c r="Q8" s="34">
        <v>15</v>
      </c>
      <c r="S8" s="36"/>
      <c r="T8" s="36"/>
      <c r="U8" s="37"/>
      <c r="V8" s="36"/>
    </row>
    <row r="9" spans="1:24" s="35" customFormat="1" ht="16.5" customHeight="1" x14ac:dyDescent="0.25">
      <c r="A9" s="23">
        <v>4</v>
      </c>
      <c r="B9" s="24" t="s">
        <v>21</v>
      </c>
      <c r="C9" s="25">
        <f>[1]план!C9</f>
        <v>180</v>
      </c>
      <c r="D9" s="38">
        <v>180</v>
      </c>
      <c r="E9" s="27">
        <f>D9/C9</f>
        <v>1</v>
      </c>
      <c r="F9" s="28">
        <f>[1]план!H9</f>
        <v>44500</v>
      </c>
      <c r="G9" s="29">
        <v>44500</v>
      </c>
      <c r="H9" s="27">
        <f>G9/F9</f>
        <v>1</v>
      </c>
      <c r="I9" s="23">
        <f>[1]план!M9</f>
        <v>6</v>
      </c>
      <c r="J9" s="39">
        <v>5</v>
      </c>
      <c r="K9" s="27">
        <f t="shared" si="2"/>
        <v>0.83333333333333337</v>
      </c>
      <c r="L9" s="27">
        <f t="shared" si="0"/>
        <v>95</v>
      </c>
      <c r="M9" s="40">
        <v>30</v>
      </c>
      <c r="N9" s="32">
        <f>[1]план!S9</f>
        <v>1850</v>
      </c>
      <c r="O9" s="41">
        <v>1850</v>
      </c>
      <c r="P9" s="33">
        <f t="shared" si="1"/>
        <v>1</v>
      </c>
      <c r="Q9" s="34">
        <v>15</v>
      </c>
      <c r="S9" s="36"/>
      <c r="T9" s="36"/>
      <c r="U9" s="37"/>
      <c r="V9" s="36"/>
    </row>
    <row r="10" spans="1:24" s="35" customFormat="1" ht="16.5" customHeight="1" x14ac:dyDescent="0.25">
      <c r="A10" s="23">
        <v>5</v>
      </c>
      <c r="B10" s="24" t="s">
        <v>22</v>
      </c>
      <c r="C10" s="25">
        <f>[1]план!C10</f>
        <v>167</v>
      </c>
      <c r="D10" s="38">
        <v>167</v>
      </c>
      <c r="E10" s="27">
        <f>D10/C10</f>
        <v>1</v>
      </c>
      <c r="F10" s="28">
        <f>[1]план!H10</f>
        <v>32600</v>
      </c>
      <c r="G10" s="29">
        <v>32600</v>
      </c>
      <c r="H10" s="27">
        <v>1</v>
      </c>
      <c r="I10" s="23">
        <f>[1]план!M10</f>
        <v>4</v>
      </c>
      <c r="J10" s="39">
        <v>4</v>
      </c>
      <c r="K10" s="27">
        <f t="shared" si="2"/>
        <v>1</v>
      </c>
      <c r="L10" s="27">
        <f t="shared" si="0"/>
        <v>100</v>
      </c>
      <c r="M10" s="40">
        <v>40</v>
      </c>
      <c r="N10" s="32">
        <f>[1]план!S10</f>
        <v>1450</v>
      </c>
      <c r="O10" s="41">
        <v>1488.2</v>
      </c>
      <c r="P10" s="33">
        <v>1</v>
      </c>
      <c r="Q10" s="34">
        <v>15</v>
      </c>
      <c r="S10" s="36"/>
      <c r="T10" s="36"/>
      <c r="U10" s="37"/>
      <c r="V10" s="36"/>
    </row>
    <row r="11" spans="1:24" s="35" customFormat="1" ht="15.75" customHeight="1" x14ac:dyDescent="0.25">
      <c r="A11" s="23">
        <v>6</v>
      </c>
      <c r="B11" s="24" t="s">
        <v>23</v>
      </c>
      <c r="C11" s="25">
        <f>[1]план!C11</f>
        <v>120</v>
      </c>
      <c r="D11" s="38">
        <v>146</v>
      </c>
      <c r="E11" s="27">
        <v>1</v>
      </c>
      <c r="F11" s="28">
        <f>[1]план!H11</f>
        <v>25550</v>
      </c>
      <c r="G11" s="29">
        <v>25500</v>
      </c>
      <c r="H11" s="27">
        <v>1</v>
      </c>
      <c r="I11" s="23">
        <f>[1]план!M11</f>
        <v>5</v>
      </c>
      <c r="J11" s="39">
        <v>5</v>
      </c>
      <c r="K11" s="27">
        <f t="shared" si="2"/>
        <v>1</v>
      </c>
      <c r="L11" s="27">
        <f t="shared" si="0"/>
        <v>100</v>
      </c>
      <c r="M11" s="40">
        <v>40</v>
      </c>
      <c r="N11" s="32">
        <f>[1]план!S11</f>
        <v>2000</v>
      </c>
      <c r="O11" s="41">
        <v>2428</v>
      </c>
      <c r="P11" s="33">
        <v>1</v>
      </c>
      <c r="Q11" s="34">
        <v>15</v>
      </c>
      <c r="S11" s="36"/>
      <c r="T11" s="36"/>
      <c r="U11" s="37"/>
      <c r="V11" s="36"/>
    </row>
    <row r="12" spans="1:24" s="35" customFormat="1" ht="16.5" customHeight="1" x14ac:dyDescent="0.25">
      <c r="A12" s="23">
        <v>7</v>
      </c>
      <c r="B12" s="24" t="s">
        <v>24</v>
      </c>
      <c r="C12" s="25">
        <f>[1]план!C12</f>
        <v>280</v>
      </c>
      <c r="D12" s="38">
        <v>479</v>
      </c>
      <c r="E12" s="27">
        <v>1</v>
      </c>
      <c r="F12" s="28">
        <f>[1]план!H12</f>
        <v>42500</v>
      </c>
      <c r="G12" s="29">
        <v>42500</v>
      </c>
      <c r="H12" s="27">
        <v>1</v>
      </c>
      <c r="I12" s="23">
        <f>[1]план!M12</f>
        <v>7</v>
      </c>
      <c r="J12" s="39">
        <v>7</v>
      </c>
      <c r="K12" s="27">
        <f t="shared" si="2"/>
        <v>1</v>
      </c>
      <c r="L12" s="27">
        <f t="shared" si="0"/>
        <v>100</v>
      </c>
      <c r="M12" s="40">
        <v>40</v>
      </c>
      <c r="N12" s="32">
        <f>[1]план!S12</f>
        <v>6500</v>
      </c>
      <c r="O12" s="41">
        <v>7922.8553300000003</v>
      </c>
      <c r="P12" s="33">
        <v>1</v>
      </c>
      <c r="Q12" s="34">
        <v>15</v>
      </c>
      <c r="S12" s="36"/>
      <c r="T12" s="36"/>
      <c r="U12" s="37"/>
      <c r="V12" s="36"/>
    </row>
    <row r="13" spans="1:24" s="35" customFormat="1" ht="16.5" customHeight="1" x14ac:dyDescent="0.25">
      <c r="A13" s="23">
        <v>8</v>
      </c>
      <c r="B13" s="24" t="s">
        <v>25</v>
      </c>
      <c r="C13" s="25">
        <f>[1]план!C13</f>
        <v>93</v>
      </c>
      <c r="D13" s="38">
        <v>128</v>
      </c>
      <c r="E13" s="27">
        <v>1</v>
      </c>
      <c r="F13" s="28">
        <f>[1]план!H13</f>
        <v>30800</v>
      </c>
      <c r="G13" s="29">
        <v>31000</v>
      </c>
      <c r="H13" s="27">
        <v>1</v>
      </c>
      <c r="I13" s="23">
        <f>[1]план!M13</f>
        <v>12</v>
      </c>
      <c r="J13" s="39">
        <v>12</v>
      </c>
      <c r="K13" s="27">
        <f t="shared" si="2"/>
        <v>1</v>
      </c>
      <c r="L13" s="27">
        <f t="shared" si="0"/>
        <v>100</v>
      </c>
      <c r="M13" s="40">
        <v>40</v>
      </c>
      <c r="N13" s="32">
        <f>[1]план!S13</f>
        <v>2300</v>
      </c>
      <c r="O13" s="41">
        <v>2548.4180000000001</v>
      </c>
      <c r="P13" s="33">
        <v>1</v>
      </c>
      <c r="Q13" s="34">
        <v>15</v>
      </c>
      <c r="R13" s="42"/>
      <c r="S13" s="36"/>
      <c r="T13" s="36"/>
      <c r="U13" s="37"/>
      <c r="V13" s="36"/>
    </row>
    <row r="14" spans="1:24" s="35" customFormat="1" ht="16.5" customHeight="1" x14ac:dyDescent="0.25">
      <c r="A14" s="23">
        <v>9</v>
      </c>
      <c r="B14" s="24" t="s">
        <v>26</v>
      </c>
      <c r="C14" s="25">
        <f>[1]план!C14</f>
        <v>100</v>
      </c>
      <c r="D14" s="38">
        <v>110</v>
      </c>
      <c r="E14" s="27">
        <v>1</v>
      </c>
      <c r="F14" s="28">
        <f>[1]план!H14</f>
        <v>13050</v>
      </c>
      <c r="G14" s="29">
        <v>15430</v>
      </c>
      <c r="H14" s="27">
        <v>1</v>
      </c>
      <c r="I14" s="23">
        <f>[1]план!M14</f>
        <v>4</v>
      </c>
      <c r="J14" s="39">
        <v>4</v>
      </c>
      <c r="K14" s="27">
        <f t="shared" si="2"/>
        <v>1</v>
      </c>
      <c r="L14" s="27">
        <f t="shared" si="0"/>
        <v>100</v>
      </c>
      <c r="M14" s="40">
        <v>40</v>
      </c>
      <c r="N14" s="32">
        <f>[1]план!S14</f>
        <v>700</v>
      </c>
      <c r="O14" s="41">
        <v>702</v>
      </c>
      <c r="P14" s="33">
        <f t="shared" si="1"/>
        <v>1.0028571428571429</v>
      </c>
      <c r="Q14" s="34">
        <v>15</v>
      </c>
      <c r="R14" s="42"/>
      <c r="S14" s="36"/>
      <c r="T14" s="36"/>
      <c r="U14" s="37"/>
      <c r="V14" s="36"/>
    </row>
    <row r="15" spans="1:24" s="35" customFormat="1" ht="16.5" customHeight="1" x14ac:dyDescent="0.25">
      <c r="A15" s="23">
        <v>10</v>
      </c>
      <c r="B15" s="24" t="s">
        <v>27</v>
      </c>
      <c r="C15" s="25">
        <f>[1]план!C15</f>
        <v>98</v>
      </c>
      <c r="D15" s="38">
        <v>103</v>
      </c>
      <c r="E15" s="27">
        <v>1</v>
      </c>
      <c r="F15" s="28">
        <f>[1]план!H15</f>
        <v>15700</v>
      </c>
      <c r="G15" s="29">
        <v>15760</v>
      </c>
      <c r="H15" s="27">
        <v>1</v>
      </c>
      <c r="I15" s="23">
        <f>[1]план!M15</f>
        <v>4</v>
      </c>
      <c r="J15" s="39">
        <v>4</v>
      </c>
      <c r="K15" s="27">
        <f t="shared" si="2"/>
        <v>1</v>
      </c>
      <c r="L15" s="27">
        <f t="shared" si="0"/>
        <v>100</v>
      </c>
      <c r="M15" s="40">
        <v>40</v>
      </c>
      <c r="N15" s="32">
        <f>[1]план!S15</f>
        <v>1030</v>
      </c>
      <c r="O15" s="41">
        <v>1071.2</v>
      </c>
      <c r="P15" s="33">
        <v>1</v>
      </c>
      <c r="Q15" s="34">
        <v>15</v>
      </c>
      <c r="S15" s="36"/>
      <c r="T15" s="36"/>
      <c r="U15" s="37"/>
      <c r="V15" s="36"/>
    </row>
    <row r="16" spans="1:24" s="35" customFormat="1" ht="16.5" customHeight="1" x14ac:dyDescent="0.25">
      <c r="A16" s="23">
        <v>11</v>
      </c>
      <c r="B16" s="24" t="s">
        <v>28</v>
      </c>
      <c r="C16" s="25">
        <f>[1]план!C16</f>
        <v>90</v>
      </c>
      <c r="D16" s="38">
        <v>102</v>
      </c>
      <c r="E16" s="27">
        <v>1</v>
      </c>
      <c r="F16" s="28">
        <f>[1]план!H16</f>
        <v>11500</v>
      </c>
      <c r="G16" s="29">
        <v>11600</v>
      </c>
      <c r="H16" s="27">
        <v>1</v>
      </c>
      <c r="I16" s="23">
        <f>[1]план!M16</f>
        <v>4</v>
      </c>
      <c r="J16" s="39">
        <v>4</v>
      </c>
      <c r="K16" s="27">
        <f>J16/I16</f>
        <v>1</v>
      </c>
      <c r="L16" s="27">
        <f t="shared" si="0"/>
        <v>100</v>
      </c>
      <c r="M16" s="40">
        <v>40</v>
      </c>
      <c r="N16" s="32">
        <f>[1]план!S16</f>
        <v>640</v>
      </c>
      <c r="O16" s="41">
        <v>640.35</v>
      </c>
      <c r="P16" s="33">
        <f t="shared" si="1"/>
        <v>1.0005468749999999</v>
      </c>
      <c r="Q16" s="34">
        <v>15</v>
      </c>
      <c r="S16" s="36"/>
      <c r="T16" s="36"/>
      <c r="U16" s="37"/>
      <c r="V16" s="36"/>
    </row>
    <row r="17" spans="1:26" s="35" customFormat="1" ht="16.5" customHeight="1" x14ac:dyDescent="0.25">
      <c r="A17" s="23">
        <v>12</v>
      </c>
      <c r="B17" s="43" t="s">
        <v>29</v>
      </c>
      <c r="C17" s="25">
        <f>[1]план!C17</f>
        <v>81</v>
      </c>
      <c r="D17" s="38">
        <v>120</v>
      </c>
      <c r="E17" s="27">
        <v>1</v>
      </c>
      <c r="F17" s="28">
        <f>[1]план!H17</f>
        <v>10360</v>
      </c>
      <c r="G17" s="29">
        <v>14100</v>
      </c>
      <c r="H17" s="27">
        <v>1</v>
      </c>
      <c r="I17" s="23">
        <f>[1]план!M17</f>
        <v>0</v>
      </c>
      <c r="J17" s="44">
        <v>0</v>
      </c>
      <c r="K17" s="27">
        <v>0</v>
      </c>
      <c r="L17" s="27">
        <f>100*(0.5*E17+0.5*H17+0.3*K17)</f>
        <v>100</v>
      </c>
      <c r="M17" s="40">
        <v>40</v>
      </c>
      <c r="N17" s="32">
        <f>[1]план!S17</f>
        <v>300</v>
      </c>
      <c r="O17" s="41">
        <v>271</v>
      </c>
      <c r="P17" s="33">
        <f t="shared" si="1"/>
        <v>0.90333333333333332</v>
      </c>
      <c r="Q17" s="34">
        <v>10</v>
      </c>
      <c r="S17" s="36"/>
      <c r="T17" s="36"/>
      <c r="U17" s="37"/>
      <c r="V17" s="36"/>
    </row>
    <row r="18" spans="1:26" s="57" customFormat="1" ht="16.5" customHeight="1" x14ac:dyDescent="0.25">
      <c r="A18" s="45"/>
      <c r="B18" s="46"/>
      <c r="C18" s="47">
        <f>SUM(C6:C17)</f>
        <v>1939</v>
      </c>
      <c r="D18" s="47">
        <f>SUM(D6:D17)</f>
        <v>2269</v>
      </c>
      <c r="E18" s="47"/>
      <c r="F18" s="47">
        <f>SUM(F6:F17)</f>
        <v>399660</v>
      </c>
      <c r="G18" s="47">
        <f>SUM(G6:G17)</f>
        <v>406093</v>
      </c>
      <c r="H18" s="47"/>
      <c r="I18" s="47">
        <f>SUM(I6:I17)</f>
        <v>58</v>
      </c>
      <c r="J18" s="47">
        <f>SUM(J6:J17)</f>
        <v>57</v>
      </c>
      <c r="K18" s="47"/>
      <c r="L18" s="48"/>
      <c r="M18" s="49"/>
      <c r="N18" s="48">
        <f>SUM(N6:N17)</f>
        <v>31330</v>
      </c>
      <c r="O18" s="48">
        <f>SUM(O6:O17)</f>
        <v>34679.704290000001</v>
      </c>
      <c r="P18" s="50"/>
      <c r="Q18" s="51"/>
      <c r="R18" s="52"/>
      <c r="S18" s="53"/>
      <c r="T18" s="54"/>
      <c r="U18" s="54"/>
      <c r="V18" s="55"/>
      <c r="W18" s="48"/>
      <c r="X18" s="56"/>
    </row>
    <row r="19" spans="1:26" ht="32.25" customHeight="1" x14ac:dyDescent="0.25">
      <c r="A19" s="13"/>
      <c r="B19" s="58" t="s">
        <v>2</v>
      </c>
      <c r="C19" s="5" t="s">
        <v>3</v>
      </c>
      <c r="D19" s="5"/>
      <c r="E19" s="5"/>
      <c r="F19" s="5" t="s">
        <v>30</v>
      </c>
      <c r="G19" s="5"/>
      <c r="H19" s="5"/>
      <c r="I19" s="5" t="s">
        <v>5</v>
      </c>
      <c r="J19" s="5"/>
      <c r="K19" s="5"/>
      <c r="L19" s="59" t="s">
        <v>6</v>
      </c>
      <c r="M19" s="60" t="s">
        <v>7</v>
      </c>
      <c r="N19" s="5" t="s">
        <v>8</v>
      </c>
      <c r="O19" s="5"/>
      <c r="P19" s="61" t="s">
        <v>9</v>
      </c>
      <c r="Q19" s="60" t="s">
        <v>7</v>
      </c>
      <c r="R19" s="48"/>
      <c r="S19" s="62"/>
      <c r="V19" s="1"/>
      <c r="X19" s="1"/>
    </row>
    <row r="20" spans="1:26" ht="93" customHeight="1" x14ac:dyDescent="0.25">
      <c r="A20" s="13"/>
      <c r="B20" s="58"/>
      <c r="C20" s="13" t="s">
        <v>31</v>
      </c>
      <c r="D20" s="13"/>
      <c r="E20" s="5" t="s">
        <v>11</v>
      </c>
      <c r="F20" s="63" t="s">
        <v>12</v>
      </c>
      <c r="G20" s="64"/>
      <c r="H20" s="5" t="s">
        <v>13</v>
      </c>
      <c r="I20" s="13" t="s">
        <v>32</v>
      </c>
      <c r="J20" s="13"/>
      <c r="K20" s="5" t="s">
        <v>15</v>
      </c>
      <c r="L20" s="59"/>
      <c r="M20" s="60"/>
      <c r="N20" s="13" t="s">
        <v>16</v>
      </c>
      <c r="O20" s="13" t="s">
        <v>17</v>
      </c>
      <c r="P20" s="61"/>
      <c r="Q20" s="60"/>
      <c r="V20" s="1"/>
      <c r="X20" s="1">
        <f>D18+D33</f>
        <v>3116</v>
      </c>
      <c r="Y20" s="1">
        <f>G18+G33</f>
        <v>685508</v>
      </c>
      <c r="Z20" s="1">
        <f>J18+J33</f>
        <v>89</v>
      </c>
    </row>
    <row r="21" spans="1:26" ht="20.25" customHeight="1" x14ac:dyDescent="0.25">
      <c r="A21" s="13"/>
      <c r="B21" s="58"/>
      <c r="C21" s="19" t="s">
        <v>16</v>
      </c>
      <c r="D21" s="19" t="s">
        <v>17</v>
      </c>
      <c r="E21" s="5"/>
      <c r="F21" s="19" t="s">
        <v>16</v>
      </c>
      <c r="G21" s="19" t="s">
        <v>17</v>
      </c>
      <c r="H21" s="5"/>
      <c r="I21" s="19" t="s">
        <v>16</v>
      </c>
      <c r="J21" s="19" t="s">
        <v>17</v>
      </c>
      <c r="K21" s="5"/>
      <c r="L21" s="59"/>
      <c r="M21" s="60"/>
      <c r="N21" s="13"/>
      <c r="O21" s="13"/>
      <c r="P21" s="61"/>
      <c r="Q21" s="60"/>
      <c r="V21" s="1"/>
      <c r="X21" s="65">
        <f>G18+G22+G50+D58</f>
        <v>1598488</v>
      </c>
      <c r="Y21" s="1">
        <f>G33+G18</f>
        <v>685508</v>
      </c>
    </row>
    <row r="22" spans="1:26" s="35" customFormat="1" ht="16.5" customHeight="1" x14ac:dyDescent="0.25">
      <c r="A22" s="23">
        <v>13</v>
      </c>
      <c r="B22" s="66" t="s">
        <v>33</v>
      </c>
      <c r="C22" s="67">
        <f>[1]план!C22</f>
        <v>220</v>
      </c>
      <c r="D22" s="26">
        <v>221</v>
      </c>
      <c r="E22" s="68">
        <v>1</v>
      </c>
      <c r="F22" s="29">
        <f>[1]план!H22</f>
        <v>48700</v>
      </c>
      <c r="G22" s="29">
        <v>59200</v>
      </c>
      <c r="H22" s="68">
        <v>1</v>
      </c>
      <c r="I22" s="23">
        <f>[1]план!M22</f>
        <v>5</v>
      </c>
      <c r="J22" s="23">
        <v>5</v>
      </c>
      <c r="K22" s="68">
        <f>J22/I22</f>
        <v>1</v>
      </c>
      <c r="L22" s="68">
        <f>100*(0.35*E22+0.35*H22+0.3*K22)</f>
        <v>100</v>
      </c>
      <c r="M22" s="69">
        <v>40</v>
      </c>
      <c r="N22" s="32">
        <f>[1]план!S22</f>
        <v>3500</v>
      </c>
      <c r="O22" s="70">
        <v>2783.45</v>
      </c>
      <c r="P22" s="68">
        <f>O22/N22</f>
        <v>0.79527142857142852</v>
      </c>
      <c r="Q22" s="71">
        <v>0</v>
      </c>
      <c r="S22" s="42"/>
      <c r="U22" s="37"/>
      <c r="X22" s="72">
        <f>O22-1185</f>
        <v>1598.4499999999998</v>
      </c>
      <c r="Y22" s="35" t="s">
        <v>34</v>
      </c>
    </row>
    <row r="23" spans="1:26" s="35" customFormat="1" ht="16.5" customHeight="1" x14ac:dyDescent="0.25">
      <c r="A23" s="23">
        <v>14</v>
      </c>
      <c r="B23" s="73" t="s">
        <v>35</v>
      </c>
      <c r="C23" s="67">
        <f>[1]план!C23</f>
        <v>70</v>
      </c>
      <c r="D23" s="26">
        <v>70</v>
      </c>
      <c r="E23" s="68">
        <v>1</v>
      </c>
      <c r="F23" s="29">
        <f>[1]план!H23</f>
        <v>26900</v>
      </c>
      <c r="G23" s="29">
        <v>26900</v>
      </c>
      <c r="H23" s="68">
        <v>1</v>
      </c>
      <c r="I23" s="23">
        <f>[1]план!M23</f>
        <v>3</v>
      </c>
      <c r="J23" s="23">
        <v>3</v>
      </c>
      <c r="K23" s="68">
        <f t="shared" ref="K23:K32" si="3">J23/I23</f>
        <v>1</v>
      </c>
      <c r="L23" s="68">
        <f t="shared" ref="L23:L32" si="4">100*(0.35*E23+0.35*H23+0.3*K23)</f>
        <v>100</v>
      </c>
      <c r="M23" s="69">
        <v>40</v>
      </c>
      <c r="N23" s="32">
        <f>[1]план!S23</f>
        <v>2100</v>
      </c>
      <c r="O23" s="70">
        <v>1178.3</v>
      </c>
      <c r="P23" s="68">
        <f t="shared" ref="P23:P32" si="5">O23/N23</f>
        <v>0.56109523809523809</v>
      </c>
      <c r="Q23" s="71">
        <v>0</v>
      </c>
      <c r="U23" s="37"/>
    </row>
    <row r="24" spans="1:26" s="74" customFormat="1" ht="16.5" customHeight="1" x14ac:dyDescent="0.25">
      <c r="A24" s="23">
        <v>15</v>
      </c>
      <c r="B24" s="73" t="s">
        <v>36</v>
      </c>
      <c r="C24" s="67">
        <f>[1]план!C24</f>
        <v>70</v>
      </c>
      <c r="D24" s="26">
        <v>71</v>
      </c>
      <c r="E24" s="68">
        <v>1</v>
      </c>
      <c r="F24" s="29">
        <f>[1]план!H24</f>
        <v>23200</v>
      </c>
      <c r="G24" s="29">
        <v>23210</v>
      </c>
      <c r="H24" s="68">
        <v>1</v>
      </c>
      <c r="I24" s="23">
        <f>[1]план!M24</f>
        <v>3</v>
      </c>
      <c r="J24" s="23">
        <v>3</v>
      </c>
      <c r="K24" s="68">
        <v>1</v>
      </c>
      <c r="L24" s="68">
        <f t="shared" si="4"/>
        <v>100</v>
      </c>
      <c r="M24" s="69">
        <v>40</v>
      </c>
      <c r="N24" s="32">
        <f>[1]план!S24</f>
        <v>1400</v>
      </c>
      <c r="O24" s="70">
        <v>1403</v>
      </c>
      <c r="P24" s="68">
        <f t="shared" si="5"/>
        <v>1.0021428571428572</v>
      </c>
      <c r="Q24" s="71">
        <v>15</v>
      </c>
      <c r="R24" s="35"/>
      <c r="S24" s="35"/>
      <c r="T24" s="35"/>
      <c r="U24" s="37"/>
    </row>
    <row r="25" spans="1:26" s="35" customFormat="1" ht="16.5" customHeight="1" x14ac:dyDescent="0.25">
      <c r="A25" s="23">
        <v>16</v>
      </c>
      <c r="B25" s="73" t="s">
        <v>37</v>
      </c>
      <c r="C25" s="67">
        <f>[1]план!C25</f>
        <v>60</v>
      </c>
      <c r="D25" s="26">
        <v>60</v>
      </c>
      <c r="E25" s="68">
        <v>1</v>
      </c>
      <c r="F25" s="29">
        <f>[1]план!H25</f>
        <v>9300</v>
      </c>
      <c r="G25" s="29">
        <v>9300</v>
      </c>
      <c r="H25" s="68">
        <v>1</v>
      </c>
      <c r="I25" s="23">
        <f>[1]план!M25</f>
        <v>2</v>
      </c>
      <c r="J25" s="23">
        <v>3</v>
      </c>
      <c r="K25" s="68">
        <v>1</v>
      </c>
      <c r="L25" s="68">
        <f t="shared" si="4"/>
        <v>100</v>
      </c>
      <c r="M25" s="69">
        <v>40</v>
      </c>
      <c r="N25" s="32">
        <f>[1]план!S25</f>
        <v>390</v>
      </c>
      <c r="O25" s="70">
        <v>390.1</v>
      </c>
      <c r="P25" s="68">
        <f t="shared" si="5"/>
        <v>1.0002564102564102</v>
      </c>
      <c r="Q25" s="71">
        <v>15</v>
      </c>
      <c r="U25" s="37"/>
    </row>
    <row r="26" spans="1:26" s="35" customFormat="1" ht="16.5" customHeight="1" x14ac:dyDescent="0.25">
      <c r="A26" s="23">
        <v>17</v>
      </c>
      <c r="B26" s="73" t="s">
        <v>38</v>
      </c>
      <c r="C26" s="67">
        <f>[1]план!C26</f>
        <v>80</v>
      </c>
      <c r="D26" s="26">
        <v>80</v>
      </c>
      <c r="E26" s="68">
        <v>1</v>
      </c>
      <c r="F26" s="29">
        <f>[1]план!H26</f>
        <v>11100</v>
      </c>
      <c r="G26" s="29">
        <v>11500</v>
      </c>
      <c r="H26" s="68">
        <v>1</v>
      </c>
      <c r="I26" s="23">
        <f>[1]план!M26</f>
        <v>2</v>
      </c>
      <c r="J26" s="23">
        <v>2</v>
      </c>
      <c r="K26" s="68">
        <f t="shared" si="3"/>
        <v>1</v>
      </c>
      <c r="L26" s="68">
        <f t="shared" si="4"/>
        <v>100</v>
      </c>
      <c r="M26" s="69">
        <v>40</v>
      </c>
      <c r="N26" s="32">
        <f>[1]план!S26</f>
        <v>500</v>
      </c>
      <c r="O26" s="70">
        <v>500</v>
      </c>
      <c r="P26" s="68">
        <f t="shared" si="5"/>
        <v>1</v>
      </c>
      <c r="Q26" s="71">
        <v>15</v>
      </c>
      <c r="U26" s="37"/>
    </row>
    <row r="27" spans="1:26" s="35" customFormat="1" ht="16.5" customHeight="1" x14ac:dyDescent="0.25">
      <c r="A27" s="23">
        <v>18</v>
      </c>
      <c r="B27" s="73" t="s">
        <v>39</v>
      </c>
      <c r="C27" s="67">
        <f>[1]план!C27</f>
        <v>22</v>
      </c>
      <c r="D27" s="26">
        <v>33</v>
      </c>
      <c r="E27" s="68">
        <v>1</v>
      </c>
      <c r="F27" s="29">
        <f>[1]план!H27</f>
        <v>8100</v>
      </c>
      <c r="G27" s="29">
        <v>8540</v>
      </c>
      <c r="H27" s="68">
        <v>1</v>
      </c>
      <c r="I27" s="23">
        <f>[1]план!M27</f>
        <v>3</v>
      </c>
      <c r="J27" s="23">
        <v>3</v>
      </c>
      <c r="K27" s="68">
        <f t="shared" si="3"/>
        <v>1</v>
      </c>
      <c r="L27" s="68">
        <f t="shared" si="4"/>
        <v>100</v>
      </c>
      <c r="M27" s="69">
        <v>40</v>
      </c>
      <c r="N27" s="32">
        <f>[1]план!S27</f>
        <v>200</v>
      </c>
      <c r="O27" s="70">
        <v>200</v>
      </c>
      <c r="P27" s="68">
        <f t="shared" si="5"/>
        <v>1</v>
      </c>
      <c r="Q27" s="71">
        <v>15</v>
      </c>
      <c r="U27" s="37"/>
    </row>
    <row r="28" spans="1:26" s="35" customFormat="1" ht="16.5" customHeight="1" x14ac:dyDescent="0.25">
      <c r="A28" s="23">
        <v>19</v>
      </c>
      <c r="B28" s="75" t="s">
        <v>40</v>
      </c>
      <c r="C28" s="67">
        <f>[1]план!C28</f>
        <v>50</v>
      </c>
      <c r="D28" s="26">
        <v>50</v>
      </c>
      <c r="E28" s="68">
        <v>1</v>
      </c>
      <c r="F28" s="29">
        <f>[1]план!H28</f>
        <v>11600</v>
      </c>
      <c r="G28" s="29">
        <v>11600</v>
      </c>
      <c r="H28" s="68">
        <v>1</v>
      </c>
      <c r="I28" s="23">
        <f>[1]план!M28</f>
        <v>3</v>
      </c>
      <c r="J28" s="23">
        <v>3</v>
      </c>
      <c r="K28" s="68">
        <v>1</v>
      </c>
      <c r="L28" s="68">
        <f t="shared" si="4"/>
        <v>100</v>
      </c>
      <c r="M28" s="69">
        <v>40</v>
      </c>
      <c r="N28" s="32">
        <f>[1]план!S28</f>
        <v>450</v>
      </c>
      <c r="O28" s="70">
        <v>450</v>
      </c>
      <c r="P28" s="68">
        <f t="shared" si="5"/>
        <v>1</v>
      </c>
      <c r="Q28" s="71">
        <v>15</v>
      </c>
      <c r="U28" s="37"/>
    </row>
    <row r="29" spans="1:26" s="35" customFormat="1" ht="16.5" customHeight="1" x14ac:dyDescent="0.25">
      <c r="A29" s="23">
        <v>20</v>
      </c>
      <c r="B29" s="75" t="s">
        <v>41</v>
      </c>
      <c r="C29" s="67">
        <f>[1]план!C29</f>
        <v>50</v>
      </c>
      <c r="D29" s="26">
        <v>50</v>
      </c>
      <c r="E29" s="68">
        <v>1</v>
      </c>
      <c r="F29" s="29">
        <f>[1]план!H29</f>
        <v>13000</v>
      </c>
      <c r="G29" s="29">
        <v>40500</v>
      </c>
      <c r="H29" s="68">
        <v>1</v>
      </c>
      <c r="I29" s="23">
        <f>[1]план!M29</f>
        <v>0</v>
      </c>
      <c r="J29" s="23">
        <v>1</v>
      </c>
      <c r="K29" s="68">
        <v>1</v>
      </c>
      <c r="L29" s="68">
        <f t="shared" si="4"/>
        <v>100</v>
      </c>
      <c r="M29" s="69">
        <v>40</v>
      </c>
      <c r="N29" s="32">
        <f>[1]план!S29</f>
        <v>400</v>
      </c>
      <c r="O29" s="70">
        <v>150</v>
      </c>
      <c r="P29" s="68">
        <f t="shared" si="5"/>
        <v>0.375</v>
      </c>
      <c r="Q29" s="71">
        <v>0</v>
      </c>
      <c r="R29" s="35" t="s">
        <v>42</v>
      </c>
      <c r="U29" s="37"/>
    </row>
    <row r="30" spans="1:26" s="35" customFormat="1" ht="16.5" customHeight="1" x14ac:dyDescent="0.25">
      <c r="A30" s="23">
        <v>21</v>
      </c>
      <c r="B30" s="76" t="s">
        <v>43</v>
      </c>
      <c r="C30" s="67">
        <f>[1]план!C30</f>
        <v>75</v>
      </c>
      <c r="D30" s="26">
        <v>92</v>
      </c>
      <c r="E30" s="68">
        <v>1</v>
      </c>
      <c r="F30" s="29">
        <f>[1]план!H30</f>
        <v>42000</v>
      </c>
      <c r="G30" s="29">
        <f>101350-33585</f>
        <v>67765</v>
      </c>
      <c r="H30" s="68">
        <v>1</v>
      </c>
      <c r="I30" s="23">
        <f>[1]план!M30</f>
        <v>3</v>
      </c>
      <c r="J30" s="23">
        <v>3</v>
      </c>
      <c r="K30" s="68">
        <f t="shared" si="3"/>
        <v>1</v>
      </c>
      <c r="L30" s="68">
        <f t="shared" si="4"/>
        <v>100</v>
      </c>
      <c r="M30" s="69">
        <v>40</v>
      </c>
      <c r="N30" s="32">
        <f>[1]план!S30</f>
        <v>8200</v>
      </c>
      <c r="O30" s="70">
        <v>8574.65</v>
      </c>
      <c r="P30" s="68">
        <v>1</v>
      </c>
      <c r="Q30" s="71">
        <v>15</v>
      </c>
      <c r="T30" s="42"/>
      <c r="U30" s="77"/>
      <c r="X30" s="78">
        <f>O33+O18</f>
        <v>50831.129289999997</v>
      </c>
      <c r="Y30" s="78">
        <f>N33+N18</f>
        <v>49195</v>
      </c>
    </row>
    <row r="31" spans="1:26" s="35" customFormat="1" ht="16.5" customHeight="1" x14ac:dyDescent="0.25">
      <c r="A31" s="23">
        <v>22</v>
      </c>
      <c r="B31" s="75" t="s">
        <v>44</v>
      </c>
      <c r="C31" s="67">
        <f>[1]план!C31</f>
        <v>70</v>
      </c>
      <c r="D31" s="26">
        <v>70</v>
      </c>
      <c r="E31" s="68">
        <f>D31/C31</f>
        <v>1</v>
      </c>
      <c r="F31" s="29">
        <f>[1]план!H31</f>
        <v>10500</v>
      </c>
      <c r="G31" s="29">
        <v>14900</v>
      </c>
      <c r="H31" s="68">
        <v>1</v>
      </c>
      <c r="I31" s="23">
        <f>[1]план!M31</f>
        <v>3</v>
      </c>
      <c r="J31" s="23">
        <v>3</v>
      </c>
      <c r="K31" s="68">
        <f t="shared" si="3"/>
        <v>1</v>
      </c>
      <c r="L31" s="68">
        <f t="shared" si="4"/>
        <v>100</v>
      </c>
      <c r="M31" s="69">
        <v>40</v>
      </c>
      <c r="N31" s="32">
        <f>[1]план!S31</f>
        <v>425</v>
      </c>
      <c r="O31" s="70">
        <v>221.92500000000001</v>
      </c>
      <c r="P31" s="68">
        <f t="shared" si="5"/>
        <v>0.52217647058823535</v>
      </c>
      <c r="Q31" s="71">
        <v>0</v>
      </c>
      <c r="S31" s="42"/>
      <c r="T31" s="42"/>
      <c r="U31" s="77"/>
    </row>
    <row r="32" spans="1:26" s="74" customFormat="1" ht="16.5" customHeight="1" x14ac:dyDescent="0.25">
      <c r="A32" s="23">
        <v>23</v>
      </c>
      <c r="B32" s="73" t="s">
        <v>45</v>
      </c>
      <c r="C32" s="67">
        <f>[1]план!C32</f>
        <v>50</v>
      </c>
      <c r="D32" s="26">
        <v>50</v>
      </c>
      <c r="E32" s="68">
        <v>1</v>
      </c>
      <c r="F32" s="29">
        <f>[1]план!H32</f>
        <v>6000</v>
      </c>
      <c r="G32" s="29">
        <v>6000</v>
      </c>
      <c r="H32" s="68">
        <v>1</v>
      </c>
      <c r="I32" s="23">
        <f>[1]план!M32</f>
        <v>3</v>
      </c>
      <c r="J32" s="23">
        <v>3</v>
      </c>
      <c r="K32" s="68">
        <f t="shared" si="3"/>
        <v>1</v>
      </c>
      <c r="L32" s="68">
        <f t="shared" si="4"/>
        <v>100</v>
      </c>
      <c r="M32" s="69">
        <v>40</v>
      </c>
      <c r="N32" s="32">
        <f>[1]план!S32</f>
        <v>300</v>
      </c>
      <c r="O32" s="70">
        <v>300</v>
      </c>
      <c r="P32" s="68">
        <f t="shared" si="5"/>
        <v>1</v>
      </c>
      <c r="Q32" s="71">
        <v>15</v>
      </c>
      <c r="R32" s="35"/>
      <c r="S32" s="35"/>
      <c r="T32" s="35"/>
      <c r="U32" s="77"/>
    </row>
    <row r="33" spans="1:27" x14ac:dyDescent="0.25">
      <c r="C33" s="1">
        <f>SUM(C22:C32)</f>
        <v>817</v>
      </c>
      <c r="D33" s="1">
        <f>SUM(D22:D32)</f>
        <v>847</v>
      </c>
      <c r="F33" s="1">
        <f>SUM(F22:F32)</f>
        <v>210400</v>
      </c>
      <c r="G33" s="1">
        <f>SUM(G22:G32)</f>
        <v>279415</v>
      </c>
      <c r="I33" s="1">
        <f>SUM(I22:I32)</f>
        <v>30</v>
      </c>
      <c r="J33" s="1">
        <f>SUM(J22:J32)</f>
        <v>32</v>
      </c>
      <c r="M33" s="35"/>
      <c r="N33" s="79">
        <f>SUM(N22:N32)</f>
        <v>17865</v>
      </c>
      <c r="O33" s="79">
        <f>SUM(O22:O32)</f>
        <v>16151.424999999999</v>
      </c>
      <c r="R33" s="80"/>
      <c r="S33" s="35"/>
      <c r="W33" s="80"/>
    </row>
    <row r="35" spans="1:27" s="82" customFormat="1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81"/>
    </row>
    <row r="36" spans="1:27" s="82" customFormat="1" ht="15" customHeight="1" x14ac:dyDescent="0.25">
      <c r="A36" s="5" t="s">
        <v>1</v>
      </c>
      <c r="B36" s="83" t="s">
        <v>2</v>
      </c>
      <c r="C36" s="84" t="s">
        <v>30</v>
      </c>
      <c r="D36" s="85"/>
      <c r="E36" s="85"/>
      <c r="F36" s="85"/>
      <c r="G36" s="85"/>
      <c r="H36" s="86"/>
      <c r="I36" s="87" t="s">
        <v>13</v>
      </c>
      <c r="J36" s="88" t="s">
        <v>5</v>
      </c>
      <c r="K36" s="89"/>
      <c r="L36" s="89"/>
      <c r="M36" s="89"/>
      <c r="N36" s="89"/>
      <c r="O36" s="90"/>
      <c r="P36" s="83" t="s">
        <v>15</v>
      </c>
      <c r="Q36" s="87" t="s">
        <v>46</v>
      </c>
      <c r="R36" s="91" t="s">
        <v>7</v>
      </c>
      <c r="S36" s="83" t="s">
        <v>8</v>
      </c>
      <c r="T36" s="83"/>
      <c r="U36" s="83"/>
      <c r="V36" s="91" t="s">
        <v>7</v>
      </c>
      <c r="W36" s="1"/>
      <c r="X36" s="1"/>
      <c r="Y36" s="81"/>
    </row>
    <row r="37" spans="1:27" s="82" customFormat="1" ht="59.25" customHeight="1" x14ac:dyDescent="0.25">
      <c r="A37" s="5"/>
      <c r="B37" s="83"/>
      <c r="C37" s="84" t="s">
        <v>47</v>
      </c>
      <c r="D37" s="86"/>
      <c r="E37" s="83" t="s">
        <v>13</v>
      </c>
      <c r="F37" s="84" t="s">
        <v>48</v>
      </c>
      <c r="G37" s="86"/>
      <c r="H37" s="83" t="s">
        <v>13</v>
      </c>
      <c r="I37" s="92"/>
      <c r="J37" s="84" t="s">
        <v>49</v>
      </c>
      <c r="K37" s="86"/>
      <c r="L37" s="83" t="s">
        <v>15</v>
      </c>
      <c r="M37" s="84" t="s">
        <v>50</v>
      </c>
      <c r="N37" s="85"/>
      <c r="O37" s="83" t="s">
        <v>15</v>
      </c>
      <c r="P37" s="83"/>
      <c r="Q37" s="92"/>
      <c r="R37" s="93"/>
      <c r="S37" s="83" t="s">
        <v>16</v>
      </c>
      <c r="T37" s="83" t="s">
        <v>17</v>
      </c>
      <c r="U37" s="83" t="s">
        <v>9</v>
      </c>
      <c r="V37" s="93"/>
      <c r="W37" s="1"/>
      <c r="X37" s="1"/>
      <c r="Y37" s="81"/>
    </row>
    <row r="38" spans="1:27" s="82" customFormat="1" x14ac:dyDescent="0.25">
      <c r="A38" s="5"/>
      <c r="B38" s="83"/>
      <c r="C38" s="94" t="s">
        <v>16</v>
      </c>
      <c r="D38" s="94" t="s">
        <v>17</v>
      </c>
      <c r="E38" s="83"/>
      <c r="F38" s="94" t="s">
        <v>16</v>
      </c>
      <c r="G38" s="94" t="s">
        <v>17</v>
      </c>
      <c r="H38" s="83"/>
      <c r="I38" s="95"/>
      <c r="J38" s="94" t="s">
        <v>16</v>
      </c>
      <c r="K38" s="94" t="s">
        <v>17</v>
      </c>
      <c r="L38" s="83"/>
      <c r="M38" s="94" t="s">
        <v>16</v>
      </c>
      <c r="N38" s="96" t="s">
        <v>17</v>
      </c>
      <c r="O38" s="83"/>
      <c r="P38" s="83"/>
      <c r="Q38" s="95"/>
      <c r="R38" s="97"/>
      <c r="S38" s="83"/>
      <c r="T38" s="83"/>
      <c r="U38" s="83"/>
      <c r="V38" s="97"/>
      <c r="W38" s="1"/>
      <c r="X38" s="1"/>
      <c r="Y38" s="81"/>
    </row>
    <row r="39" spans="1:27" s="106" customFormat="1" ht="30.75" customHeight="1" x14ac:dyDescent="0.25">
      <c r="A39" s="23">
        <v>1</v>
      </c>
      <c r="B39" s="98" t="s">
        <v>51</v>
      </c>
      <c r="C39" s="98">
        <f>[1]план!R38</f>
        <v>96</v>
      </c>
      <c r="D39" s="98">
        <v>96</v>
      </c>
      <c r="E39" s="99">
        <v>1</v>
      </c>
      <c r="F39" s="98">
        <f>[1]план!M38</f>
        <v>7190</v>
      </c>
      <c r="G39" s="98">
        <v>7190</v>
      </c>
      <c r="H39" s="68">
        <v>1</v>
      </c>
      <c r="I39" s="100">
        <f>1/2*(E39+H39)</f>
        <v>1</v>
      </c>
      <c r="J39" s="98">
        <f>[1]план!C38</f>
        <v>7</v>
      </c>
      <c r="K39" s="98">
        <v>7</v>
      </c>
      <c r="L39" s="99">
        <v>1</v>
      </c>
      <c r="M39" s="98">
        <f>[1]план!H38</f>
        <v>4</v>
      </c>
      <c r="N39" s="98">
        <v>4</v>
      </c>
      <c r="O39" s="99">
        <v>1</v>
      </c>
      <c r="P39" s="101">
        <f>1/2*(L39+O39)</f>
        <v>1</v>
      </c>
      <c r="Q39" s="102">
        <f>100*(0.35*I39+0.35*1+0.3*P39)</f>
        <v>100</v>
      </c>
      <c r="R39" s="103">
        <v>40</v>
      </c>
      <c r="S39" s="98">
        <v>500</v>
      </c>
      <c r="T39" s="98">
        <v>541</v>
      </c>
      <c r="U39" s="101">
        <v>1</v>
      </c>
      <c r="V39" s="104">
        <v>15</v>
      </c>
      <c r="W39" s="35"/>
      <c r="X39" s="35"/>
      <c r="Y39" s="105"/>
    </row>
    <row r="40" spans="1:27" s="82" customFormat="1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81"/>
    </row>
    <row r="41" spans="1:27" s="82" customFormat="1" x14ac:dyDescent="0.25">
      <c r="A41" s="17"/>
      <c r="B41" s="1" t="s">
        <v>52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1"/>
    </row>
    <row r="42" spans="1:27" s="82" customFormat="1" ht="15" customHeight="1" x14ac:dyDescent="0.25">
      <c r="A42" s="5" t="s">
        <v>1</v>
      </c>
      <c r="B42" s="5" t="s">
        <v>2</v>
      </c>
      <c r="C42" s="5" t="s">
        <v>3</v>
      </c>
      <c r="D42" s="5"/>
      <c r="E42" s="5"/>
      <c r="F42" s="5" t="s">
        <v>30</v>
      </c>
      <c r="G42" s="5"/>
      <c r="H42" s="5"/>
      <c r="I42" s="6" t="s">
        <v>53</v>
      </c>
      <c r="J42" s="7"/>
      <c r="K42" s="8"/>
      <c r="L42" s="5" t="s">
        <v>46</v>
      </c>
      <c r="M42" s="10" t="s">
        <v>7</v>
      </c>
      <c r="N42" s="5" t="s">
        <v>8</v>
      </c>
      <c r="O42" s="5"/>
      <c r="P42" s="5"/>
      <c r="Q42" s="10" t="s">
        <v>7</v>
      </c>
      <c r="R42" s="1"/>
      <c r="S42" s="1"/>
      <c r="T42" s="1"/>
      <c r="U42" s="1"/>
      <c r="V42" s="1"/>
      <c r="W42" s="1"/>
      <c r="X42" s="1"/>
      <c r="Y42" s="1"/>
      <c r="Z42" s="1"/>
      <c r="AA42" s="81"/>
    </row>
    <row r="43" spans="1:27" s="82" customFormat="1" ht="74.25" customHeight="1" x14ac:dyDescent="0.25">
      <c r="A43" s="5"/>
      <c r="B43" s="5"/>
      <c r="C43" s="5" t="s">
        <v>54</v>
      </c>
      <c r="D43" s="5"/>
      <c r="E43" s="5" t="s">
        <v>11</v>
      </c>
      <c r="F43" s="5" t="s">
        <v>55</v>
      </c>
      <c r="G43" s="5"/>
      <c r="H43" s="5" t="s">
        <v>13</v>
      </c>
      <c r="I43" s="5" t="s">
        <v>56</v>
      </c>
      <c r="J43" s="5"/>
      <c r="K43" s="5" t="s">
        <v>15</v>
      </c>
      <c r="L43" s="5"/>
      <c r="M43" s="15"/>
      <c r="N43" s="5" t="s">
        <v>16</v>
      </c>
      <c r="O43" s="5" t="s">
        <v>17</v>
      </c>
      <c r="P43" s="5" t="s">
        <v>9</v>
      </c>
      <c r="Q43" s="15"/>
      <c r="R43" s="1"/>
      <c r="S43" s="1"/>
      <c r="T43" s="1"/>
      <c r="U43" s="1"/>
      <c r="V43" s="1"/>
      <c r="W43" s="1"/>
      <c r="X43" s="1"/>
      <c r="Y43" s="1"/>
      <c r="Z43" s="1"/>
      <c r="AA43" s="81"/>
    </row>
    <row r="44" spans="1:27" s="82" customFormat="1" ht="18" customHeight="1" x14ac:dyDescent="0.25">
      <c r="A44" s="5"/>
      <c r="B44" s="5"/>
      <c r="C44" s="107" t="s">
        <v>16</v>
      </c>
      <c r="D44" s="107" t="s">
        <v>17</v>
      </c>
      <c r="E44" s="5"/>
      <c r="F44" s="107" t="s">
        <v>16</v>
      </c>
      <c r="G44" s="107" t="s">
        <v>17</v>
      </c>
      <c r="H44" s="5"/>
      <c r="I44" s="107" t="s">
        <v>16</v>
      </c>
      <c r="J44" s="107" t="s">
        <v>17</v>
      </c>
      <c r="K44" s="5"/>
      <c r="L44" s="5"/>
      <c r="M44" s="21"/>
      <c r="N44" s="5"/>
      <c r="O44" s="5"/>
      <c r="P44" s="5"/>
      <c r="Q44" s="21"/>
      <c r="R44" s="1"/>
      <c r="S44" s="1"/>
      <c r="T44" s="1"/>
      <c r="U44" s="1"/>
      <c r="V44" s="1"/>
      <c r="W44" s="1"/>
      <c r="X44" s="1"/>
      <c r="Y44" s="1"/>
      <c r="Z44" s="1"/>
      <c r="AA44" s="81"/>
    </row>
    <row r="45" spans="1:27" s="82" customFormat="1" ht="33.75" customHeight="1" x14ac:dyDescent="0.25">
      <c r="A45" s="19">
        <v>1</v>
      </c>
      <c r="B45" s="108" t="s">
        <v>57</v>
      </c>
      <c r="C45" s="109">
        <f>[1]план!H44</f>
        <v>90150</v>
      </c>
      <c r="D45" s="109">
        <f>51700+20350+18220</f>
        <v>90270</v>
      </c>
      <c r="E45" s="110">
        <v>1</v>
      </c>
      <c r="F45" s="111">
        <v>429600</v>
      </c>
      <c r="G45" s="112">
        <f>300200+86350+43500</f>
        <v>430050</v>
      </c>
      <c r="H45" s="110">
        <v>1</v>
      </c>
      <c r="I45" s="111">
        <f>[1]план!M44</f>
        <v>222</v>
      </c>
      <c r="J45" s="113">
        <f>171+53</f>
        <v>224</v>
      </c>
      <c r="K45" s="110">
        <v>1</v>
      </c>
      <c r="L45" s="114">
        <f>100*(0.35*E45+0.35*H45+0.3*K45)</f>
        <v>100</v>
      </c>
      <c r="M45" s="71">
        <v>40</v>
      </c>
      <c r="N45" s="32">
        <f>[1]план!AB44</f>
        <v>800</v>
      </c>
      <c r="O45" s="115">
        <v>843.91099999999994</v>
      </c>
      <c r="P45" s="110">
        <v>1</v>
      </c>
      <c r="Q45" s="71">
        <v>15</v>
      </c>
      <c r="R45" s="1"/>
      <c r="S45" s="1"/>
      <c r="T45" s="1"/>
      <c r="U45" s="1"/>
      <c r="V45" s="1"/>
      <c r="W45" s="1"/>
      <c r="X45" s="1"/>
      <c r="Y45" s="1"/>
      <c r="Z45" s="1"/>
      <c r="AA45" s="81"/>
    </row>
    <row r="46" spans="1:27" s="106" customFormat="1" ht="60" x14ac:dyDescent="0.25">
      <c r="A46" s="23">
        <v>2</v>
      </c>
      <c r="B46" s="98" t="s">
        <v>58</v>
      </c>
      <c r="C46" s="109">
        <f>[1]план!H45</f>
        <v>6936</v>
      </c>
      <c r="D46" s="116">
        <f>2616+1595+4272</f>
        <v>8483</v>
      </c>
      <c r="E46" s="99">
        <v>1</v>
      </c>
      <c r="F46" s="111">
        <f>[1]план!C45</f>
        <v>80100</v>
      </c>
      <c r="G46" s="111">
        <f>17302+32297+30542</f>
        <v>80141</v>
      </c>
      <c r="H46" s="99">
        <v>1</v>
      </c>
      <c r="I46" s="111">
        <f>[1]план!M45</f>
        <v>38</v>
      </c>
      <c r="J46" s="98">
        <f>13+27</f>
        <v>40</v>
      </c>
      <c r="K46" s="99">
        <v>1</v>
      </c>
      <c r="L46" s="68">
        <f>100*(0.35*E46+0.35*H46+0.3*K46)</f>
        <v>100</v>
      </c>
      <c r="M46" s="71">
        <v>40</v>
      </c>
      <c r="N46" s="32">
        <f>[1]план!AB45</f>
        <v>750</v>
      </c>
      <c r="O46" s="117">
        <f>514.99</f>
        <v>514.99</v>
      </c>
      <c r="P46" s="99">
        <f>O46/N46</f>
        <v>0.68665333333333334</v>
      </c>
      <c r="Q46" s="71">
        <v>0</v>
      </c>
      <c r="S46" s="35"/>
      <c r="T46" s="35"/>
      <c r="U46" s="35"/>
      <c r="V46" s="35"/>
      <c r="W46" s="35"/>
      <c r="X46" s="35"/>
      <c r="Y46" s="35">
        <v>2625</v>
      </c>
      <c r="Z46" s="35"/>
      <c r="AA46" s="105"/>
    </row>
    <row r="47" spans="1:27" s="106" customFormat="1" ht="75" x14ac:dyDescent="0.25">
      <c r="A47" s="23">
        <v>3</v>
      </c>
      <c r="B47" s="118" t="s">
        <v>59</v>
      </c>
      <c r="C47" s="109">
        <f>[1]план!H46</f>
        <v>5500</v>
      </c>
      <c r="D47" s="116">
        <f>4050+1580</f>
        <v>5630</v>
      </c>
      <c r="E47" s="99">
        <v>1</v>
      </c>
      <c r="F47" s="111">
        <f>[1]план!C46</f>
        <v>91600</v>
      </c>
      <c r="G47" s="111">
        <f>87180+7650</f>
        <v>94830</v>
      </c>
      <c r="H47" s="99">
        <v>1</v>
      </c>
      <c r="I47" s="111">
        <f>[1]план!M46</f>
        <v>15</v>
      </c>
      <c r="J47" s="98">
        <f>8+7</f>
        <v>15</v>
      </c>
      <c r="K47" s="99">
        <v>1</v>
      </c>
      <c r="L47" s="68">
        <f>100*(0.35*E47+0.35*H47+0.3*K47)</f>
        <v>100</v>
      </c>
      <c r="M47" s="71">
        <v>40</v>
      </c>
      <c r="N47" s="32">
        <f>[1]план!AB46</f>
        <v>2000</v>
      </c>
      <c r="O47" s="115">
        <v>2563.7511</v>
      </c>
      <c r="P47" s="99">
        <v>1</v>
      </c>
      <c r="Q47" s="71">
        <v>15</v>
      </c>
      <c r="R47" s="35"/>
      <c r="S47" s="35"/>
      <c r="T47" s="35"/>
      <c r="U47" s="35"/>
      <c r="V47" s="35"/>
      <c r="W47" s="35"/>
      <c r="X47" s="35"/>
      <c r="Y47" s="35"/>
      <c r="Z47" s="35"/>
      <c r="AA47" s="105"/>
    </row>
    <row r="48" spans="1:27" s="106" customFormat="1" ht="45.75" customHeight="1" x14ac:dyDescent="0.25">
      <c r="A48" s="23">
        <v>4</v>
      </c>
      <c r="B48" s="98" t="s">
        <v>60</v>
      </c>
      <c r="C48" s="109">
        <f>[1]план!H47</f>
        <v>8950</v>
      </c>
      <c r="D48" s="116">
        <f>2000+365+540+2000+163+270+2000+575+852</f>
        <v>8765</v>
      </c>
      <c r="E48" s="99">
        <f>D48/C48</f>
        <v>0.97932960893854748</v>
      </c>
      <c r="F48" s="111">
        <f>[1]план!C47</f>
        <v>22400</v>
      </c>
      <c r="G48" s="111">
        <f>8537+11605+6102</f>
        <v>26244</v>
      </c>
      <c r="H48" s="99">
        <v>1</v>
      </c>
      <c r="I48" s="111">
        <f>[1]план!M47</f>
        <v>21</v>
      </c>
      <c r="J48" s="98">
        <v>24</v>
      </c>
      <c r="K48" s="99">
        <v>1</v>
      </c>
      <c r="L48" s="68">
        <f>100*(0.35*E48+0.35*H48+0.3*K48)</f>
        <v>99.27653631284916</v>
      </c>
      <c r="M48" s="71">
        <v>40</v>
      </c>
      <c r="N48" s="32">
        <f>[1]план!AB47</f>
        <v>200</v>
      </c>
      <c r="O48" s="117">
        <f>200</f>
        <v>200</v>
      </c>
      <c r="P48" s="99">
        <v>1</v>
      </c>
      <c r="Q48" s="71">
        <v>15</v>
      </c>
      <c r="R48" s="35"/>
      <c r="S48" s="35"/>
      <c r="T48" s="35"/>
      <c r="U48" s="35"/>
      <c r="V48" s="35"/>
      <c r="W48" s="35"/>
      <c r="X48" s="35"/>
      <c r="Y48" s="35"/>
      <c r="Z48" s="35"/>
      <c r="AA48" s="105"/>
    </row>
    <row r="49" spans="1:27" s="121" customFormat="1" ht="30" customHeight="1" x14ac:dyDescent="0.25">
      <c r="A49" s="23">
        <v>5</v>
      </c>
      <c r="B49" s="98" t="s">
        <v>61</v>
      </c>
      <c r="C49" s="109">
        <f>[1]план!H48</f>
        <v>548</v>
      </c>
      <c r="D49" s="116">
        <f>200+181+291</f>
        <v>672</v>
      </c>
      <c r="E49" s="99">
        <v>1</v>
      </c>
      <c r="F49" s="111">
        <f>[1]план!C48</f>
        <v>24600</v>
      </c>
      <c r="G49" s="111">
        <f>14038+5854+8028</f>
        <v>27920</v>
      </c>
      <c r="H49" s="99">
        <v>1</v>
      </c>
      <c r="I49" s="111">
        <f>[1]план!M48</f>
        <v>22</v>
      </c>
      <c r="J49" s="98">
        <v>23</v>
      </c>
      <c r="K49" s="99">
        <v>1</v>
      </c>
      <c r="L49" s="68">
        <f>100*(0.35*E49+0.35*H49+0.3*K49)</f>
        <v>100</v>
      </c>
      <c r="M49" s="71">
        <v>40</v>
      </c>
      <c r="N49" s="32">
        <f>[1]план!AB48</f>
        <v>200</v>
      </c>
      <c r="O49" s="119">
        <v>200</v>
      </c>
      <c r="P49" s="99">
        <f>O49/N49</f>
        <v>1</v>
      </c>
      <c r="Q49" s="71">
        <v>15</v>
      </c>
      <c r="R49" s="74"/>
      <c r="S49" s="74"/>
      <c r="T49" s="74"/>
      <c r="U49" s="74"/>
      <c r="V49" s="74"/>
      <c r="W49" s="74"/>
      <c r="X49" s="74"/>
      <c r="Y49" s="74"/>
      <c r="Z49" s="74"/>
      <c r="AA49" s="120"/>
    </row>
    <row r="50" spans="1:27" s="82" customFormat="1" x14ac:dyDescent="0.25">
      <c r="A50" s="17"/>
      <c r="B50" s="1"/>
      <c r="C50" s="65">
        <f>SUM(C45:C49)</f>
        <v>112084</v>
      </c>
      <c r="D50" s="65">
        <f t="shared" ref="D50:J50" si="6">SUM(D45:D49)</f>
        <v>113820</v>
      </c>
      <c r="E50" s="65"/>
      <c r="F50" s="65">
        <f t="shared" si="6"/>
        <v>648300</v>
      </c>
      <c r="G50" s="65">
        <f t="shared" si="6"/>
        <v>659185</v>
      </c>
      <c r="H50" s="65"/>
      <c r="I50" s="65">
        <f t="shared" si="6"/>
        <v>318</v>
      </c>
      <c r="J50" s="65">
        <f t="shared" si="6"/>
        <v>326</v>
      </c>
      <c r="K50" s="1"/>
      <c r="L50" s="1"/>
      <c r="M50" s="1"/>
      <c r="N50" s="1"/>
      <c r="O50" s="122">
        <f>SUM(O45:O49)</f>
        <v>4322.6520999999993</v>
      </c>
      <c r="P50" s="1"/>
      <c r="Q50" s="1"/>
      <c r="R50" s="1"/>
      <c r="S50" s="1"/>
      <c r="T50" s="1"/>
      <c r="U50" s="1"/>
      <c r="V50" s="1"/>
      <c r="W50" s="1"/>
      <c r="X50" s="81"/>
    </row>
    <row r="51" spans="1:27" s="82" customFormat="1" x14ac:dyDescent="0.25">
      <c r="A51" s="17"/>
      <c r="B51" s="1" t="s">
        <v>62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81"/>
    </row>
    <row r="52" spans="1:27" s="82" customFormat="1" ht="15" customHeight="1" x14ac:dyDescent="0.25">
      <c r="A52" s="5" t="s">
        <v>1</v>
      </c>
      <c r="B52" s="5" t="s">
        <v>2</v>
      </c>
      <c r="C52" s="6" t="s">
        <v>30</v>
      </c>
      <c r="D52" s="7"/>
      <c r="E52" s="8"/>
      <c r="F52" s="123" t="s">
        <v>3</v>
      </c>
      <c r="G52" s="123"/>
      <c r="H52" s="123"/>
      <c r="I52" s="123" t="s">
        <v>53</v>
      </c>
      <c r="J52" s="123"/>
      <c r="K52" s="123"/>
      <c r="L52" s="124" t="s">
        <v>46</v>
      </c>
      <c r="M52" s="125" t="s">
        <v>7</v>
      </c>
      <c r="N52" s="5" t="s">
        <v>8</v>
      </c>
      <c r="O52" s="5"/>
      <c r="P52" s="5"/>
      <c r="Q52" s="10" t="s">
        <v>7</v>
      </c>
      <c r="R52" s="1"/>
      <c r="S52" s="1"/>
      <c r="T52" s="81"/>
    </row>
    <row r="53" spans="1:27" s="82" customFormat="1" ht="75" customHeight="1" x14ac:dyDescent="0.25">
      <c r="A53" s="5"/>
      <c r="B53" s="5"/>
      <c r="C53" s="6" t="s">
        <v>63</v>
      </c>
      <c r="D53" s="8"/>
      <c r="E53" s="5" t="s">
        <v>13</v>
      </c>
      <c r="F53" s="6" t="s">
        <v>64</v>
      </c>
      <c r="G53" s="8"/>
      <c r="H53" s="5" t="s">
        <v>11</v>
      </c>
      <c r="I53" s="6" t="s">
        <v>65</v>
      </c>
      <c r="J53" s="8"/>
      <c r="K53" s="5" t="s">
        <v>11</v>
      </c>
      <c r="L53" s="126"/>
      <c r="M53" s="127"/>
      <c r="N53" s="5" t="s">
        <v>16</v>
      </c>
      <c r="O53" s="5" t="s">
        <v>17</v>
      </c>
      <c r="P53" s="5" t="s">
        <v>9</v>
      </c>
      <c r="Q53" s="15"/>
      <c r="R53" s="1"/>
      <c r="S53" s="1"/>
      <c r="T53" s="81"/>
    </row>
    <row r="54" spans="1:27" s="82" customFormat="1" ht="19.5" customHeight="1" x14ac:dyDescent="0.25">
      <c r="A54" s="5"/>
      <c r="B54" s="5"/>
      <c r="C54" s="107" t="s">
        <v>16</v>
      </c>
      <c r="D54" s="107" t="s">
        <v>17</v>
      </c>
      <c r="E54" s="5"/>
      <c r="F54" s="107" t="s">
        <v>16</v>
      </c>
      <c r="G54" s="107" t="s">
        <v>17</v>
      </c>
      <c r="H54" s="5"/>
      <c r="I54" s="107" t="s">
        <v>16</v>
      </c>
      <c r="J54" s="107" t="s">
        <v>17</v>
      </c>
      <c r="K54" s="5"/>
      <c r="L54" s="128"/>
      <c r="M54" s="129"/>
      <c r="N54" s="5"/>
      <c r="O54" s="5"/>
      <c r="P54" s="5"/>
      <c r="Q54" s="21"/>
      <c r="R54" s="1"/>
      <c r="S54" s="1"/>
      <c r="T54" s="81"/>
    </row>
    <row r="55" spans="1:27" s="82" customFormat="1" ht="48" customHeight="1" x14ac:dyDescent="0.25">
      <c r="A55" s="19">
        <v>1</v>
      </c>
      <c r="B55" s="108" t="s">
        <v>66</v>
      </c>
      <c r="C55" s="29">
        <f>[1]план!C54</f>
        <v>222000</v>
      </c>
      <c r="D55" s="29">
        <f>222124+4354+48520</f>
        <v>274998</v>
      </c>
      <c r="E55" s="99">
        <v>1</v>
      </c>
      <c r="F55" s="29">
        <f>[1]план!R54</f>
        <v>23750</v>
      </c>
      <c r="G55" s="29">
        <f>18007+11584</f>
        <v>29591</v>
      </c>
      <c r="H55" s="99">
        <v>1</v>
      </c>
      <c r="I55" s="29">
        <f>[1]план!W54</f>
        <v>40000</v>
      </c>
      <c r="J55" s="29">
        <v>50064</v>
      </c>
      <c r="K55" s="99">
        <v>1</v>
      </c>
      <c r="L55" s="68">
        <f>100*(0.35*E55+0.35*H55+0.3*K55)</f>
        <v>100</v>
      </c>
      <c r="M55" s="71">
        <v>40</v>
      </c>
      <c r="N55" s="115">
        <f>[1]план!AG54</f>
        <v>1173</v>
      </c>
      <c r="O55" s="115">
        <v>1013.609</v>
      </c>
      <c r="P55" s="99">
        <f>O55/N55</f>
        <v>0.86411679454390455</v>
      </c>
      <c r="Q55" s="71">
        <v>10</v>
      </c>
      <c r="R55" s="1"/>
      <c r="S55" s="1"/>
      <c r="T55" s="81"/>
    </row>
    <row r="56" spans="1:27" s="82" customFormat="1" ht="45.75" customHeight="1" x14ac:dyDescent="0.25">
      <c r="A56" s="19">
        <v>2</v>
      </c>
      <c r="B56" s="118" t="s">
        <v>67</v>
      </c>
      <c r="C56" s="29">
        <v>176614</v>
      </c>
      <c r="D56" s="29">
        <v>184719</v>
      </c>
      <c r="E56" s="99">
        <v>1</v>
      </c>
      <c r="F56" s="29">
        <f>[1]план!R55</f>
        <v>12232</v>
      </c>
      <c r="G56" s="29">
        <v>12241</v>
      </c>
      <c r="H56" s="99">
        <v>1</v>
      </c>
      <c r="I56" s="29">
        <f>[1]план!W55</f>
        <v>5000</v>
      </c>
      <c r="J56" s="29">
        <v>5000</v>
      </c>
      <c r="K56" s="99">
        <f>J56/I56</f>
        <v>1</v>
      </c>
      <c r="L56" s="68">
        <f>100*(0.35*E56+0.35*H56+0.3*K56)</f>
        <v>100</v>
      </c>
      <c r="M56" s="71">
        <v>40</v>
      </c>
      <c r="N56" s="115">
        <f>[1]план!AG55</f>
        <v>0</v>
      </c>
      <c r="O56" s="119">
        <v>0</v>
      </c>
      <c r="P56" s="130">
        <v>0</v>
      </c>
      <c r="Q56" s="71">
        <v>0</v>
      </c>
      <c r="R56" s="1"/>
      <c r="S56" s="1"/>
      <c r="T56" s="81"/>
    </row>
    <row r="57" spans="1:27" s="82" customFormat="1" ht="47.25" customHeight="1" x14ac:dyDescent="0.25">
      <c r="A57" s="19">
        <v>3</v>
      </c>
      <c r="B57" s="118" t="s">
        <v>68</v>
      </c>
      <c r="C57" s="29">
        <f>[1]план!C56</f>
        <v>8550</v>
      </c>
      <c r="D57" s="98">
        <v>14293</v>
      </c>
      <c r="E57" s="99">
        <v>1</v>
      </c>
      <c r="F57" s="29">
        <f>[1]план!R56</f>
        <v>1440</v>
      </c>
      <c r="G57" s="98">
        <v>1690</v>
      </c>
      <c r="H57" s="99">
        <v>1</v>
      </c>
      <c r="I57" s="29">
        <f>[1]план!W56</f>
        <v>800</v>
      </c>
      <c r="J57" s="29">
        <v>800</v>
      </c>
      <c r="K57" s="99">
        <v>1</v>
      </c>
      <c r="L57" s="68">
        <f>100*(0.35*E57+0.35*H57+0.3*K57)</f>
        <v>100</v>
      </c>
      <c r="M57" s="71">
        <v>40</v>
      </c>
      <c r="N57" s="115">
        <f>[1]план!AG56</f>
        <v>0</v>
      </c>
      <c r="O57" s="119">
        <v>0</v>
      </c>
      <c r="P57" s="130">
        <v>0</v>
      </c>
      <c r="Q57" s="71">
        <v>0</v>
      </c>
      <c r="R57" s="131"/>
      <c r="S57" s="131"/>
      <c r="T57" s="81"/>
    </row>
    <row r="58" spans="1:27" ht="16.5" customHeight="1" x14ac:dyDescent="0.25">
      <c r="C58" s="65">
        <f>SUM(C55:C57)</f>
        <v>407164</v>
      </c>
      <c r="D58" s="65">
        <f t="shared" ref="D58:J58" si="7">SUM(D55:D57)</f>
        <v>474010</v>
      </c>
      <c r="E58" s="65"/>
      <c r="F58" s="65">
        <f t="shared" si="7"/>
        <v>37422</v>
      </c>
      <c r="G58" s="65">
        <f t="shared" si="7"/>
        <v>43522</v>
      </c>
      <c r="H58" s="65"/>
      <c r="I58" s="65">
        <f t="shared" si="7"/>
        <v>45800</v>
      </c>
      <c r="J58" s="65">
        <f t="shared" si="7"/>
        <v>55864</v>
      </c>
    </row>
    <row r="59" spans="1:27" ht="30" customHeight="1" x14ac:dyDescent="0.25">
      <c r="A59" s="5" t="s">
        <v>1</v>
      </c>
      <c r="B59" s="5" t="s">
        <v>2</v>
      </c>
      <c r="C59" s="5" t="s">
        <v>30</v>
      </c>
      <c r="D59" s="5"/>
      <c r="E59" s="5"/>
      <c r="F59" s="132" t="s">
        <v>3</v>
      </c>
      <c r="G59" s="133"/>
      <c r="H59" s="134"/>
      <c r="I59" s="135" t="s">
        <v>69</v>
      </c>
      <c r="J59" s="135"/>
      <c r="K59" s="135"/>
      <c r="L59" s="136" t="s">
        <v>6</v>
      </c>
      <c r="M59" s="137" t="s">
        <v>7</v>
      </c>
      <c r="N59" s="6" t="s">
        <v>8</v>
      </c>
      <c r="O59" s="7"/>
      <c r="P59" s="8"/>
      <c r="Q59" s="137" t="s">
        <v>7</v>
      </c>
      <c r="R59" s="3"/>
      <c r="S59" s="1"/>
      <c r="T59" s="4"/>
      <c r="V59" s="1"/>
      <c r="X59" s="1"/>
    </row>
    <row r="60" spans="1:27" ht="75" customHeight="1" x14ac:dyDescent="0.25">
      <c r="A60" s="5"/>
      <c r="B60" s="5"/>
      <c r="C60" s="5" t="s">
        <v>70</v>
      </c>
      <c r="D60" s="5"/>
      <c r="E60" s="124" t="s">
        <v>13</v>
      </c>
      <c r="F60" s="138" t="s">
        <v>71</v>
      </c>
      <c r="G60" s="138"/>
      <c r="H60" s="124" t="s">
        <v>11</v>
      </c>
      <c r="I60" s="5" t="s">
        <v>72</v>
      </c>
      <c r="J60" s="5"/>
      <c r="K60" s="124" t="s">
        <v>15</v>
      </c>
      <c r="L60" s="139"/>
      <c r="M60" s="140"/>
      <c r="N60" s="124" t="s">
        <v>16</v>
      </c>
      <c r="O60" s="124" t="s">
        <v>17</v>
      </c>
      <c r="P60" s="124" t="s">
        <v>9</v>
      </c>
      <c r="Q60" s="140"/>
      <c r="R60" s="3"/>
      <c r="S60" s="1"/>
      <c r="T60" s="4"/>
      <c r="V60" s="1"/>
      <c r="X60" s="1"/>
    </row>
    <row r="61" spans="1:27" ht="18" customHeight="1" x14ac:dyDescent="0.25">
      <c r="A61" s="5"/>
      <c r="B61" s="5"/>
      <c r="C61" s="107" t="s">
        <v>16</v>
      </c>
      <c r="D61" s="107" t="s">
        <v>17</v>
      </c>
      <c r="E61" s="128"/>
      <c r="F61" s="107" t="s">
        <v>16</v>
      </c>
      <c r="G61" s="107" t="s">
        <v>17</v>
      </c>
      <c r="H61" s="128"/>
      <c r="I61" s="107" t="s">
        <v>16</v>
      </c>
      <c r="J61" s="107" t="s">
        <v>17</v>
      </c>
      <c r="K61" s="128"/>
      <c r="L61" s="141"/>
      <c r="M61" s="142"/>
      <c r="N61" s="128"/>
      <c r="O61" s="128"/>
      <c r="P61" s="128"/>
      <c r="Q61" s="142"/>
      <c r="R61" s="3"/>
      <c r="S61" s="1"/>
      <c r="T61" s="4"/>
      <c r="V61" s="1"/>
      <c r="X61" s="1"/>
    </row>
    <row r="62" spans="1:27" ht="46.5" customHeight="1" x14ac:dyDescent="0.25">
      <c r="A62" s="113">
        <v>1</v>
      </c>
      <c r="B62" s="143" t="s">
        <v>73</v>
      </c>
      <c r="C62" s="32">
        <f>[1]план!C61</f>
        <v>579</v>
      </c>
      <c r="D62" s="32">
        <v>562</v>
      </c>
      <c r="E62" s="27">
        <f>D62/C62</f>
        <v>0.97063903281519859</v>
      </c>
      <c r="F62" s="98">
        <f>[1]план!H61</f>
        <v>567</v>
      </c>
      <c r="G62" s="29">
        <v>550</v>
      </c>
      <c r="H62" s="144">
        <f>G62/F62</f>
        <v>0.9700176366843033</v>
      </c>
      <c r="I62" s="112">
        <f>[1]план!M61</f>
        <v>43</v>
      </c>
      <c r="J62" s="113">
        <v>43</v>
      </c>
      <c r="K62" s="144">
        <f>J62/I62</f>
        <v>1</v>
      </c>
      <c r="L62" s="145">
        <f>100*(0.35*E62+0.35*H62+0.3*K62)</f>
        <v>97.922983432482553</v>
      </c>
      <c r="M62" s="31">
        <v>40</v>
      </c>
      <c r="N62" s="32">
        <f>[1]план!R61</f>
        <v>1056</v>
      </c>
      <c r="O62" s="115">
        <v>1056</v>
      </c>
      <c r="P62" s="146">
        <f>O62/N62</f>
        <v>1</v>
      </c>
      <c r="Q62" s="31">
        <v>15</v>
      </c>
      <c r="S62" s="1"/>
      <c r="T62" s="12"/>
      <c r="V62" s="1"/>
      <c r="X62" s="1"/>
    </row>
    <row r="63" spans="1:27" ht="47.25" customHeight="1" x14ac:dyDescent="0.25">
      <c r="A63" s="113">
        <v>2</v>
      </c>
      <c r="B63" s="143" t="s">
        <v>74</v>
      </c>
      <c r="C63" s="32">
        <f>[1]план!C62</f>
        <v>415</v>
      </c>
      <c r="D63" s="115">
        <v>422</v>
      </c>
      <c r="E63" s="27">
        <v>1</v>
      </c>
      <c r="F63" s="98">
        <f>[1]план!H62</f>
        <v>400</v>
      </c>
      <c r="G63" s="113">
        <v>414</v>
      </c>
      <c r="H63" s="144">
        <v>1</v>
      </c>
      <c r="I63" s="112">
        <f>[1]план!M62</f>
        <v>21</v>
      </c>
      <c r="J63" s="113">
        <v>22</v>
      </c>
      <c r="K63" s="147">
        <v>1</v>
      </c>
      <c r="L63" s="145">
        <f>100*(0.35*E63+0.35*H63+0.3*K63)</f>
        <v>100</v>
      </c>
      <c r="M63" s="31">
        <v>40</v>
      </c>
      <c r="N63" s="32">
        <f>[1]план!R62</f>
        <v>140</v>
      </c>
      <c r="O63" s="32">
        <v>182.5</v>
      </c>
      <c r="P63" s="148">
        <v>1</v>
      </c>
      <c r="Q63" s="31">
        <v>15</v>
      </c>
      <c r="S63" s="1"/>
      <c r="T63" s="12"/>
      <c r="V63" s="1"/>
      <c r="X63" s="1"/>
    </row>
    <row r="64" spans="1:27" ht="60.75" customHeight="1" x14ac:dyDescent="0.25">
      <c r="A64" s="113">
        <v>3</v>
      </c>
      <c r="B64" s="98" t="s">
        <v>75</v>
      </c>
      <c r="C64" s="32">
        <f>[1]план!C63</f>
        <v>130</v>
      </c>
      <c r="D64" s="115">
        <v>127</v>
      </c>
      <c r="E64" s="27">
        <f>D64/C64</f>
        <v>0.97692307692307689</v>
      </c>
      <c r="F64" s="98">
        <f>[1]план!H63</f>
        <v>116</v>
      </c>
      <c r="G64" s="113">
        <v>119</v>
      </c>
      <c r="H64" s="144">
        <v>1</v>
      </c>
      <c r="I64" s="112">
        <f>[1]план!M63</f>
        <v>16</v>
      </c>
      <c r="J64" s="113">
        <v>16</v>
      </c>
      <c r="K64" s="27">
        <f>J64/I64</f>
        <v>1</v>
      </c>
      <c r="L64" s="145">
        <f>100*(0.35*E64+0.35*H64+0.3*K64)</f>
        <v>99.192307692307693</v>
      </c>
      <c r="M64" s="31">
        <v>40</v>
      </c>
      <c r="N64" s="32">
        <f>[1]план!R63</f>
        <v>0</v>
      </c>
      <c r="O64" s="149">
        <v>0</v>
      </c>
      <c r="P64" s="148">
        <v>0</v>
      </c>
      <c r="Q64" s="31">
        <v>0</v>
      </c>
      <c r="S64" s="1"/>
      <c r="T64" s="12"/>
      <c r="V64" s="1"/>
      <c r="X64" s="1"/>
    </row>
    <row r="65" spans="1:24" ht="30.75" customHeight="1" x14ac:dyDescent="0.25">
      <c r="A65" s="113">
        <v>4</v>
      </c>
      <c r="B65" s="150" t="s">
        <v>76</v>
      </c>
      <c r="C65" s="32">
        <f>[1]план!C64</f>
        <v>100</v>
      </c>
      <c r="D65" s="115">
        <v>99</v>
      </c>
      <c r="E65" s="27">
        <f>D65/C65</f>
        <v>0.99</v>
      </c>
      <c r="F65" s="98">
        <f>[1]план!H64</f>
        <v>88</v>
      </c>
      <c r="G65" s="113">
        <v>88</v>
      </c>
      <c r="H65" s="144">
        <f>G65/F65</f>
        <v>1</v>
      </c>
      <c r="I65" s="112">
        <f>[1]план!M64</f>
        <v>28</v>
      </c>
      <c r="J65" s="98">
        <v>53</v>
      </c>
      <c r="K65" s="147">
        <v>1</v>
      </c>
      <c r="L65" s="145">
        <f>100*(0.35*E65+0.35*H65+0.3*K65)</f>
        <v>99.649999999999991</v>
      </c>
      <c r="M65" s="31">
        <v>40</v>
      </c>
      <c r="N65" s="32">
        <f>[1]план!R64</f>
        <v>0</v>
      </c>
      <c r="O65" s="149">
        <v>0</v>
      </c>
      <c r="P65" s="148">
        <v>0</v>
      </c>
      <c r="Q65" s="31">
        <v>0</v>
      </c>
      <c r="S65" s="1"/>
      <c r="T65" s="12"/>
      <c r="V65" s="1"/>
      <c r="X65" s="1"/>
    </row>
    <row r="66" spans="1:24" s="57" customFormat="1" x14ac:dyDescent="0.25">
      <c r="B66" s="151"/>
      <c r="C66" s="152">
        <f>SUM(C62:C65)</f>
        <v>1224</v>
      </c>
      <c r="D66" s="152">
        <f>SUM(D62:D65)</f>
        <v>1210</v>
      </c>
      <c r="E66" s="153"/>
      <c r="F66" s="154">
        <f>SUM(F62:F65)</f>
        <v>1171</v>
      </c>
      <c r="G66" s="154">
        <f>SUM(G62:G65)</f>
        <v>1171</v>
      </c>
      <c r="H66" s="153"/>
      <c r="K66" s="153"/>
      <c r="O66" s="153"/>
      <c r="P66" s="154"/>
      <c r="T66" s="155"/>
      <c r="V66" s="155"/>
      <c r="X66" s="56"/>
    </row>
    <row r="67" spans="1:24" s="57" customFormat="1" x14ac:dyDescent="0.25">
      <c r="B67" s="151"/>
      <c r="C67" s="152"/>
      <c r="D67" s="152"/>
      <c r="E67" s="153"/>
      <c r="F67" s="154"/>
      <c r="H67" s="153"/>
      <c r="K67" s="153"/>
      <c r="O67" s="153"/>
      <c r="P67" s="154"/>
      <c r="T67" s="155"/>
      <c r="V67" s="155"/>
      <c r="X67" s="56"/>
    </row>
    <row r="68" spans="1:24" ht="29.25" customHeight="1" x14ac:dyDescent="0.25">
      <c r="A68" s="124" t="s">
        <v>1</v>
      </c>
      <c r="B68" s="5" t="s">
        <v>2</v>
      </c>
      <c r="C68" s="5" t="s">
        <v>30</v>
      </c>
      <c r="D68" s="5"/>
      <c r="E68" s="5"/>
      <c r="F68" s="132" t="s">
        <v>3</v>
      </c>
      <c r="G68" s="133"/>
      <c r="H68" s="134"/>
      <c r="I68" s="5" t="s">
        <v>69</v>
      </c>
      <c r="J68" s="5"/>
      <c r="K68" s="5"/>
      <c r="L68" s="136" t="s">
        <v>6</v>
      </c>
      <c r="M68" s="137" t="s">
        <v>7</v>
      </c>
      <c r="N68" s="6" t="s">
        <v>8</v>
      </c>
      <c r="O68" s="7"/>
      <c r="P68" s="8"/>
      <c r="Q68" s="137" t="s">
        <v>7</v>
      </c>
      <c r="R68" s="3"/>
      <c r="S68" s="1"/>
      <c r="T68" s="4"/>
      <c r="V68" s="1"/>
      <c r="X68" s="1"/>
    </row>
    <row r="69" spans="1:24" ht="66" customHeight="1" x14ac:dyDescent="0.25">
      <c r="A69" s="126"/>
      <c r="B69" s="5"/>
      <c r="C69" s="5" t="s">
        <v>77</v>
      </c>
      <c r="D69" s="5"/>
      <c r="E69" s="124" t="s">
        <v>13</v>
      </c>
      <c r="F69" s="138" t="s">
        <v>70</v>
      </c>
      <c r="G69" s="138"/>
      <c r="H69" s="124" t="s">
        <v>11</v>
      </c>
      <c r="I69" s="5" t="s">
        <v>78</v>
      </c>
      <c r="J69" s="5"/>
      <c r="K69" s="5" t="s">
        <v>15</v>
      </c>
      <c r="L69" s="139"/>
      <c r="M69" s="140"/>
      <c r="N69" s="124" t="s">
        <v>16</v>
      </c>
      <c r="O69" s="124" t="s">
        <v>17</v>
      </c>
      <c r="P69" s="124" t="s">
        <v>9</v>
      </c>
      <c r="Q69" s="140"/>
      <c r="R69" s="3"/>
      <c r="S69" s="1"/>
      <c r="T69" s="4"/>
      <c r="V69" s="1"/>
      <c r="X69" s="1"/>
    </row>
    <row r="70" spans="1:24" ht="21" customHeight="1" x14ac:dyDescent="0.25">
      <c r="A70" s="128"/>
      <c r="B70" s="5"/>
      <c r="C70" s="107" t="s">
        <v>16</v>
      </c>
      <c r="D70" s="107" t="s">
        <v>17</v>
      </c>
      <c r="E70" s="128"/>
      <c r="F70" s="107" t="s">
        <v>16</v>
      </c>
      <c r="G70" s="107" t="s">
        <v>17</v>
      </c>
      <c r="H70" s="128"/>
      <c r="I70" s="107" t="s">
        <v>16</v>
      </c>
      <c r="J70" s="107" t="s">
        <v>17</v>
      </c>
      <c r="K70" s="5"/>
      <c r="L70" s="141"/>
      <c r="M70" s="142"/>
      <c r="N70" s="128"/>
      <c r="O70" s="128"/>
      <c r="P70" s="128"/>
      <c r="Q70" s="142"/>
      <c r="R70" s="3"/>
      <c r="S70" s="1"/>
      <c r="T70" s="4"/>
      <c r="V70" s="1"/>
      <c r="X70" s="1"/>
    </row>
    <row r="71" spans="1:24" s="35" customFormat="1" ht="45" x14ac:dyDescent="0.25">
      <c r="A71" s="98">
        <v>1</v>
      </c>
      <c r="B71" s="98" t="s">
        <v>79</v>
      </c>
      <c r="C71" s="156">
        <f>[1]план!C70/[1]план!H70</f>
        <v>468</v>
      </c>
      <c r="D71" s="156">
        <v>468</v>
      </c>
      <c r="E71" s="27">
        <f>D71/C71</f>
        <v>1</v>
      </c>
      <c r="F71" s="111">
        <f>[1]план!H70</f>
        <v>200</v>
      </c>
      <c r="G71" s="157">
        <v>200</v>
      </c>
      <c r="H71" s="27">
        <f>G71/F71</f>
        <v>1</v>
      </c>
      <c r="I71" s="111">
        <f>[1]план!M70</f>
        <v>18</v>
      </c>
      <c r="J71" s="98">
        <v>18</v>
      </c>
      <c r="K71" s="27">
        <v>1</v>
      </c>
      <c r="L71" s="27">
        <f>100*(0.35*E71+0.35*H71+0.3*K71)</f>
        <v>100</v>
      </c>
      <c r="M71" s="31">
        <v>40</v>
      </c>
      <c r="N71" s="157">
        <f>[1]план!R70</f>
        <v>0</v>
      </c>
      <c r="O71" s="157">
        <v>70</v>
      </c>
      <c r="P71" s="158">
        <v>0</v>
      </c>
      <c r="Q71" s="31">
        <v>15</v>
      </c>
      <c r="T71" s="159"/>
    </row>
    <row r="72" spans="1:24" s="35" customFormat="1" ht="60" x14ac:dyDescent="0.25">
      <c r="A72" s="98">
        <v>2</v>
      </c>
      <c r="B72" s="160" t="s">
        <v>80</v>
      </c>
      <c r="C72" s="156">
        <f>[1]план!C71/[1]план!H71</f>
        <v>431.6</v>
      </c>
      <c r="D72" s="156">
        <f>96044/G72</f>
        <v>436.56363636363636</v>
      </c>
      <c r="E72" s="27">
        <v>1</v>
      </c>
      <c r="F72" s="111">
        <f>[1]план!H71</f>
        <v>200</v>
      </c>
      <c r="G72" s="98">
        <v>220</v>
      </c>
      <c r="H72" s="27">
        <v>1</v>
      </c>
      <c r="I72" s="111">
        <f>[1]план!M71</f>
        <v>12</v>
      </c>
      <c r="J72" s="98">
        <v>12</v>
      </c>
      <c r="K72" s="27">
        <f>J72/I72</f>
        <v>1</v>
      </c>
      <c r="L72" s="27">
        <f>100*(0.35*E72+0.35*H72+0.3*K72)</f>
        <v>100</v>
      </c>
      <c r="M72" s="31">
        <v>40</v>
      </c>
      <c r="N72" s="157">
        <f>[1]план!R71</f>
        <v>0</v>
      </c>
      <c r="O72" s="157">
        <v>0</v>
      </c>
      <c r="P72" s="27">
        <v>0</v>
      </c>
      <c r="Q72" s="31">
        <v>0</v>
      </c>
      <c r="T72" s="159"/>
    </row>
    <row r="73" spans="1:24" s="35" customFormat="1" ht="60" x14ac:dyDescent="0.25">
      <c r="A73" s="98">
        <v>3</v>
      </c>
      <c r="B73" s="160" t="s">
        <v>81</v>
      </c>
      <c r="C73" s="156">
        <f>[1]план!C72/[1]план!H72</f>
        <v>452.61666666666667</v>
      </c>
      <c r="D73" s="156">
        <v>452.62</v>
      </c>
      <c r="E73" s="27">
        <f>D73/C73</f>
        <v>1.0000073645837169</v>
      </c>
      <c r="F73" s="111">
        <f>[1]план!H72</f>
        <v>240</v>
      </c>
      <c r="G73" s="98">
        <v>240</v>
      </c>
      <c r="H73" s="27">
        <f>G73/F73</f>
        <v>1</v>
      </c>
      <c r="I73" s="111">
        <f>[1]план!M72</f>
        <v>12</v>
      </c>
      <c r="J73" s="98">
        <v>12</v>
      </c>
      <c r="K73" s="27">
        <f>J73/I73</f>
        <v>1</v>
      </c>
      <c r="L73" s="27">
        <f>100*(0.35*E73+0.35*H73+0.3*K73)</f>
        <v>100.00025776043009</v>
      </c>
      <c r="M73" s="31">
        <v>40</v>
      </c>
      <c r="N73" s="157">
        <f>[1]план!R72</f>
        <v>1600</v>
      </c>
      <c r="O73" s="157">
        <v>1090.75</v>
      </c>
      <c r="P73" s="27">
        <f>O73/N73</f>
        <v>0.68171875000000004</v>
      </c>
      <c r="Q73" s="31">
        <v>0</v>
      </c>
      <c r="T73" s="159"/>
    </row>
    <row r="74" spans="1:24" s="57" customFormat="1" x14ac:dyDescent="0.25">
      <c r="B74" s="161"/>
      <c r="C74" s="152"/>
      <c r="D74" s="152"/>
      <c r="E74" s="153"/>
      <c r="F74" s="162">
        <f>SUM(F71:F73)</f>
        <v>640</v>
      </c>
      <c r="G74" s="162">
        <f>SUM(G71:G73)</f>
        <v>660</v>
      </c>
      <c r="H74" s="153"/>
      <c r="K74" s="163"/>
      <c r="L74" s="164"/>
      <c r="O74" s="153"/>
      <c r="P74" s="154"/>
      <c r="T74" s="155"/>
      <c r="V74" s="155"/>
      <c r="X74" s="56"/>
    </row>
    <row r="75" spans="1:24" ht="32.25" customHeight="1" x14ac:dyDescent="0.25">
      <c r="A75" s="124" t="s">
        <v>1</v>
      </c>
      <c r="B75" s="5" t="s">
        <v>2</v>
      </c>
      <c r="C75" s="5" t="s">
        <v>30</v>
      </c>
      <c r="D75" s="5"/>
      <c r="E75" s="5"/>
      <c r="F75" s="165" t="s">
        <v>3</v>
      </c>
      <c r="G75" s="165"/>
      <c r="H75" s="165"/>
      <c r="I75" s="5" t="s">
        <v>69</v>
      </c>
      <c r="J75" s="5"/>
      <c r="K75" s="5"/>
      <c r="L75" s="136" t="s">
        <v>6</v>
      </c>
      <c r="M75" s="137" t="s">
        <v>7</v>
      </c>
      <c r="N75" s="6" t="s">
        <v>8</v>
      </c>
      <c r="O75" s="7"/>
      <c r="P75" s="8"/>
      <c r="Q75" s="137" t="s">
        <v>7</v>
      </c>
      <c r="R75" s="3"/>
      <c r="S75" s="1"/>
      <c r="T75" s="4"/>
      <c r="V75" s="1"/>
      <c r="X75" s="1"/>
    </row>
    <row r="76" spans="1:24" ht="62.25" customHeight="1" x14ac:dyDescent="0.25">
      <c r="A76" s="126"/>
      <c r="B76" s="5"/>
      <c r="C76" s="5" t="s">
        <v>77</v>
      </c>
      <c r="D76" s="5"/>
      <c r="E76" s="124" t="s">
        <v>46</v>
      </c>
      <c r="F76" s="5" t="s">
        <v>70</v>
      </c>
      <c r="G76" s="5"/>
      <c r="H76" s="124" t="s">
        <v>46</v>
      </c>
      <c r="I76" s="6" t="s">
        <v>82</v>
      </c>
      <c r="J76" s="8"/>
      <c r="K76" s="124" t="s">
        <v>15</v>
      </c>
      <c r="L76" s="139"/>
      <c r="M76" s="140"/>
      <c r="N76" s="124" t="s">
        <v>16</v>
      </c>
      <c r="O76" s="124" t="s">
        <v>17</v>
      </c>
      <c r="P76" s="124" t="s">
        <v>9</v>
      </c>
      <c r="Q76" s="140"/>
      <c r="R76" s="3"/>
      <c r="S76" s="1"/>
      <c r="T76" s="4"/>
      <c r="V76" s="1"/>
      <c r="X76" s="1"/>
    </row>
    <row r="77" spans="1:24" ht="15" customHeight="1" x14ac:dyDescent="0.25">
      <c r="A77" s="128"/>
      <c r="B77" s="5"/>
      <c r="C77" s="107" t="s">
        <v>16</v>
      </c>
      <c r="D77" s="107" t="s">
        <v>17</v>
      </c>
      <c r="E77" s="128"/>
      <c r="F77" s="107" t="s">
        <v>16</v>
      </c>
      <c r="G77" s="107" t="s">
        <v>17</v>
      </c>
      <c r="H77" s="128"/>
      <c r="I77" s="107" t="s">
        <v>16</v>
      </c>
      <c r="J77" s="107" t="s">
        <v>17</v>
      </c>
      <c r="K77" s="128"/>
      <c r="L77" s="141"/>
      <c r="M77" s="142"/>
      <c r="N77" s="128"/>
      <c r="O77" s="128"/>
      <c r="P77" s="128"/>
      <c r="Q77" s="142"/>
      <c r="R77" s="3"/>
      <c r="S77" s="1"/>
      <c r="T77" s="4"/>
      <c r="V77" s="1"/>
      <c r="X77" s="1"/>
    </row>
    <row r="78" spans="1:24" s="35" customFormat="1" x14ac:dyDescent="0.25">
      <c r="A78" s="98">
        <v>1</v>
      </c>
      <c r="B78" s="166" t="s">
        <v>83</v>
      </c>
      <c r="C78" s="156">
        <f>[1]план!C77/[1]план!H77</f>
        <v>42.24</v>
      </c>
      <c r="D78" s="156">
        <v>46.18</v>
      </c>
      <c r="E78" s="27">
        <v>1</v>
      </c>
      <c r="F78" s="111">
        <f>[1]план!H77</f>
        <v>500</v>
      </c>
      <c r="G78" s="98">
        <v>609</v>
      </c>
      <c r="H78" s="146">
        <v>1</v>
      </c>
      <c r="I78" s="111">
        <f>[1]план!M77</f>
        <v>34</v>
      </c>
      <c r="J78" s="98">
        <v>34</v>
      </c>
      <c r="K78" s="146">
        <v>1</v>
      </c>
      <c r="L78" s="27">
        <f>100*(0.35*E78+0.35*H78+0.3*K78)</f>
        <v>100</v>
      </c>
      <c r="M78" s="31">
        <v>40</v>
      </c>
      <c r="N78" s="167">
        <v>0</v>
      </c>
      <c r="O78" s="167">
        <v>0</v>
      </c>
      <c r="P78" s="167">
        <v>0</v>
      </c>
      <c r="Q78" s="71">
        <v>0</v>
      </c>
      <c r="T78" s="159"/>
      <c r="V78" s="78"/>
    </row>
    <row r="79" spans="1:24" x14ac:dyDescent="0.25">
      <c r="Q79" s="168"/>
    </row>
  </sheetData>
  <mergeCells count="147">
    <mergeCell ref="P76:P77"/>
    <mergeCell ref="N75:P75"/>
    <mergeCell ref="Q75:Q77"/>
    <mergeCell ref="C76:D76"/>
    <mergeCell ref="E76:E77"/>
    <mergeCell ref="F76:G76"/>
    <mergeCell ref="H76:H77"/>
    <mergeCell ref="I76:J76"/>
    <mergeCell ref="K76:K77"/>
    <mergeCell ref="N76:N77"/>
    <mergeCell ref="O76:O77"/>
    <mergeCell ref="A75:A77"/>
    <mergeCell ref="B75:B77"/>
    <mergeCell ref="C75:E75"/>
    <mergeCell ref="I75:K75"/>
    <mergeCell ref="L75:L77"/>
    <mergeCell ref="M75:M77"/>
    <mergeCell ref="Q68:Q70"/>
    <mergeCell ref="C69:D69"/>
    <mergeCell ref="E69:E70"/>
    <mergeCell ref="F69:G69"/>
    <mergeCell ref="H69:H70"/>
    <mergeCell ref="I69:J69"/>
    <mergeCell ref="K69:K70"/>
    <mergeCell ref="N69:N70"/>
    <mergeCell ref="O69:O70"/>
    <mergeCell ref="P69:P70"/>
    <mergeCell ref="O60:O61"/>
    <mergeCell ref="P60:P61"/>
    <mergeCell ref="A68:A70"/>
    <mergeCell ref="B68:B70"/>
    <mergeCell ref="C68:E68"/>
    <mergeCell ref="F68:H68"/>
    <mergeCell ref="I68:K68"/>
    <mergeCell ref="L68:L70"/>
    <mergeCell ref="M68:M70"/>
    <mergeCell ref="N68:P68"/>
    <mergeCell ref="M59:M61"/>
    <mergeCell ref="N59:P59"/>
    <mergeCell ref="Q59:Q61"/>
    <mergeCell ref="C60:D60"/>
    <mergeCell ref="E60:E61"/>
    <mergeCell ref="F60:G60"/>
    <mergeCell ref="H60:H61"/>
    <mergeCell ref="I60:J60"/>
    <mergeCell ref="K60:K61"/>
    <mergeCell ref="N60:N61"/>
    <mergeCell ref="A59:A61"/>
    <mergeCell ref="B59:B61"/>
    <mergeCell ref="C59:E59"/>
    <mergeCell ref="F59:H59"/>
    <mergeCell ref="I59:K59"/>
    <mergeCell ref="L59:L61"/>
    <mergeCell ref="Q52:Q54"/>
    <mergeCell ref="C53:D53"/>
    <mergeCell ref="E53:E54"/>
    <mergeCell ref="F53:G53"/>
    <mergeCell ref="H53:H54"/>
    <mergeCell ref="I53:J53"/>
    <mergeCell ref="K53:K54"/>
    <mergeCell ref="N53:N54"/>
    <mergeCell ref="O53:O54"/>
    <mergeCell ref="P53:P54"/>
    <mergeCell ref="P43:P44"/>
    <mergeCell ref="A52:A54"/>
    <mergeCell ref="B52:B54"/>
    <mergeCell ref="C52:E52"/>
    <mergeCell ref="F52:H52"/>
    <mergeCell ref="I52:K52"/>
    <mergeCell ref="L52:L54"/>
    <mergeCell ref="M52:M54"/>
    <mergeCell ref="N52:P52"/>
    <mergeCell ref="N42:P42"/>
    <mergeCell ref="Q42:Q44"/>
    <mergeCell ref="C43:D43"/>
    <mergeCell ref="E43:E44"/>
    <mergeCell ref="F43:G43"/>
    <mergeCell ref="H43:H44"/>
    <mergeCell ref="I43:J43"/>
    <mergeCell ref="K43:K44"/>
    <mergeCell ref="N43:N44"/>
    <mergeCell ref="O43:O44"/>
    <mergeCell ref="S37:S38"/>
    <mergeCell ref="T37:T38"/>
    <mergeCell ref="U37:U38"/>
    <mergeCell ref="A42:A44"/>
    <mergeCell ref="B42:B44"/>
    <mergeCell ref="C42:E42"/>
    <mergeCell ref="F42:H42"/>
    <mergeCell ref="I42:K42"/>
    <mergeCell ref="L42:L44"/>
    <mergeCell ref="M42:M44"/>
    <mergeCell ref="P36:P38"/>
    <mergeCell ref="Q36:Q38"/>
    <mergeCell ref="R36:R38"/>
    <mergeCell ref="S36:U36"/>
    <mergeCell ref="V36:V38"/>
    <mergeCell ref="C37:D37"/>
    <mergeCell ref="E37:E38"/>
    <mergeCell ref="F37:G37"/>
    <mergeCell ref="H37:H38"/>
    <mergeCell ref="J37:K37"/>
    <mergeCell ref="N20:N21"/>
    <mergeCell ref="O20:O21"/>
    <mergeCell ref="A36:A38"/>
    <mergeCell ref="B36:B38"/>
    <mergeCell ref="C36:H36"/>
    <mergeCell ref="I36:I38"/>
    <mergeCell ref="J36:N36"/>
    <mergeCell ref="L37:L38"/>
    <mergeCell ref="M37:N37"/>
    <mergeCell ref="O37:O38"/>
    <mergeCell ref="M19:M21"/>
    <mergeCell ref="N19:O19"/>
    <mergeCell ref="P19:P21"/>
    <mergeCell ref="Q19:Q21"/>
    <mergeCell ref="C20:D20"/>
    <mergeCell ref="E20:E21"/>
    <mergeCell ref="F20:G20"/>
    <mergeCell ref="H20:H21"/>
    <mergeCell ref="I20:J20"/>
    <mergeCell ref="K20:K21"/>
    <mergeCell ref="A19:A21"/>
    <mergeCell ref="B19:B21"/>
    <mergeCell ref="C19:E19"/>
    <mergeCell ref="F19:H19"/>
    <mergeCell ref="I19:K19"/>
    <mergeCell ref="L19:L21"/>
    <mergeCell ref="Q3:Q5"/>
    <mergeCell ref="C4:D4"/>
    <mergeCell ref="E4:E5"/>
    <mergeCell ref="F4:G4"/>
    <mergeCell ref="H4:H5"/>
    <mergeCell ref="I4:J4"/>
    <mergeCell ref="K4:K5"/>
    <mergeCell ref="N4:N5"/>
    <mergeCell ref="O4:O5"/>
    <mergeCell ref="B1:U1"/>
    <mergeCell ref="A3:A5"/>
    <mergeCell ref="B3:B5"/>
    <mergeCell ref="C3:E3"/>
    <mergeCell ref="F3:H3"/>
    <mergeCell ref="I3:K3"/>
    <mergeCell ref="L3:L5"/>
    <mergeCell ref="M3:M5"/>
    <mergeCell ref="N3:O3"/>
    <mergeCell ref="P3:P5"/>
  </mergeCells>
  <pageMargins left="0.31496062992125984" right="0.31496062992125984" top="0.35433070866141736" bottom="0.35433070866141736" header="0.31496062992125984" footer="0.31496062992125984"/>
  <pageSetup paperSize="9" scale="59" orientation="landscape" horizontalDpi="180" verticalDpi="180" r:id="rId1"/>
  <rowBreaks count="2" manualBreakCount="2">
    <brk id="33" max="22" man="1"/>
    <brk id="58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51"/>
  <sheetViews>
    <sheetView view="pageBreakPreview" topLeftCell="A31" zoomScaleNormal="100" zoomScaleSheetLayoutView="100" workbookViewId="0">
      <selection activeCell="G35" sqref="G35:G39"/>
    </sheetView>
  </sheetViews>
  <sheetFormatPr defaultRowHeight="15.75" x14ac:dyDescent="0.25"/>
  <cols>
    <col min="1" max="1" width="49" style="170" customWidth="1"/>
    <col min="2" max="5" width="19.28515625" style="170" customWidth="1"/>
    <col min="6" max="6" width="18.42578125" style="184" customWidth="1"/>
    <col min="7" max="8" width="21" style="170" customWidth="1"/>
    <col min="9" max="16384" width="9.140625" style="170"/>
  </cols>
  <sheetData>
    <row r="1" spans="1:7" ht="50.25" customHeight="1" x14ac:dyDescent="0.25">
      <c r="A1" s="169" t="s">
        <v>84</v>
      </c>
      <c r="B1" s="169"/>
      <c r="C1" s="169"/>
      <c r="D1" s="169"/>
      <c r="E1" s="169"/>
      <c r="F1" s="169"/>
      <c r="G1" s="169"/>
    </row>
    <row r="2" spans="1:7" ht="78.75" customHeight="1" x14ac:dyDescent="0.25">
      <c r="A2" s="171" t="s">
        <v>85</v>
      </c>
      <c r="B2" s="172" t="s">
        <v>86</v>
      </c>
      <c r="C2" s="172" t="s">
        <v>87</v>
      </c>
      <c r="D2" s="172" t="s">
        <v>88</v>
      </c>
      <c r="E2" s="172" t="s">
        <v>89</v>
      </c>
      <c r="F2" s="173" t="s">
        <v>90</v>
      </c>
      <c r="G2" s="171" t="s">
        <v>91</v>
      </c>
    </row>
    <row r="3" spans="1:7" x14ac:dyDescent="0.25">
      <c r="A3" s="174"/>
      <c r="B3" s="174" t="s">
        <v>92</v>
      </c>
      <c r="C3" s="174" t="s">
        <v>93</v>
      </c>
      <c r="D3" s="174" t="s">
        <v>93</v>
      </c>
      <c r="E3" s="175" t="s">
        <v>94</v>
      </c>
      <c r="F3" s="176" t="s">
        <v>94</v>
      </c>
      <c r="G3" s="174" t="s">
        <v>95</v>
      </c>
    </row>
    <row r="4" spans="1:7" ht="31.5" x14ac:dyDescent="0.25">
      <c r="A4" s="177" t="s">
        <v>96</v>
      </c>
      <c r="B4" s="178">
        <f>'[1]Критерии учреждения'!C16</f>
        <v>40</v>
      </c>
      <c r="C4" s="179">
        <f>'[1]Критерии учреждения'!G16+'[1]Критерии учреждения'!I16+'[1]Критерии учреждения'!J16+'[1]Критерии учреждения'!K16</f>
        <v>25</v>
      </c>
      <c r="D4" s="180">
        <f>'[1]Критерии учреждения'!P16+'[1]Критерии учреждения'!T16+'[1]Критерии учреждения'!U16+'[1]Критерии учреждения'!W16+'[1]Критерии учреждения'!Y16+'[1]Критерии учреждения'!AC16</f>
        <v>25</v>
      </c>
      <c r="E4" s="180">
        <f>'[1]Критерии учреждения'!AD16+'[1]Критерии учреждения'!AE16+'[1]Критерии учреждения'!AF16+'[1]Критерии учреждения'!AG16+'[1]Критерии учреждения'!AH16+'[1]Критерии учреждения'!AI16+'[1]Критерии учреждения'!AJ16+'[1]Критерии учреждения'!AK16+'[1]Критерии учреждения'!AL16+'[1]Критерии учреждения'!AM16+'[1]Критерии учреждения'!AN16</f>
        <v>9</v>
      </c>
      <c r="F4" s="181">
        <f>'[1]Критерии учреждения'!AO16</f>
        <v>0</v>
      </c>
      <c r="G4" s="182">
        <f t="shared" ref="G4:G43" si="0">F4+E4+D4+C4+B4</f>
        <v>99</v>
      </c>
    </row>
    <row r="5" spans="1:7" s="184" customFormat="1" ht="31.5" x14ac:dyDescent="0.25">
      <c r="A5" s="177" t="s">
        <v>97</v>
      </c>
      <c r="B5" s="178">
        <f>'[1]Критерии учреждения'!C26</f>
        <v>40</v>
      </c>
      <c r="C5" s="179">
        <f>'[1]Критерии учреждения'!G26+'[1]Критерии учреждения'!I26+'[1]Критерии учреждения'!J26+'[1]Критерии учреждения'!K26</f>
        <v>25</v>
      </c>
      <c r="D5" s="180">
        <f>'[1]Критерии учреждения'!P26+'[1]Критерии учреждения'!T26+'[1]Критерии учреждения'!U26+'[1]Критерии учреждения'!W26+'[1]Критерии учреждения'!Y26+'[1]Критерии учреждения'!AC26</f>
        <v>25</v>
      </c>
      <c r="E5" s="180">
        <f>'[1]Критерии учреждения'!AD26+'[1]Критерии учреждения'!AE26+'[1]Критерии учреждения'!AF26+'[1]Критерии учреждения'!AG26+'[1]Критерии учреждения'!AH26+'[1]Критерии учреждения'!AI26+'[1]Критерии учреждения'!AJ26+'[1]Критерии учреждения'!AK26+'[1]Критерии учреждения'!AL26+'[1]Критерии учреждения'!AM26+'[1]Критерии учреждения'!AN26</f>
        <v>9</v>
      </c>
      <c r="F5" s="181">
        <f>'[1]Критерии учреждения'!AO26</f>
        <v>0</v>
      </c>
      <c r="G5" s="183">
        <f t="shared" si="0"/>
        <v>99</v>
      </c>
    </row>
    <row r="6" spans="1:7" ht="33.75" customHeight="1" x14ac:dyDescent="0.25">
      <c r="A6" s="177" t="s">
        <v>98</v>
      </c>
      <c r="B6" s="178">
        <f>'[1]Критерии учреждения'!C25</f>
        <v>40</v>
      </c>
      <c r="C6" s="179">
        <f>'[1]Критерии учреждения'!G25+'[1]Критерии учреждения'!I25+'[1]Критерии учреждения'!J25+'[1]Критерии учреждения'!K25</f>
        <v>25</v>
      </c>
      <c r="D6" s="180">
        <f>'[1]Критерии учреждения'!P25+'[1]Критерии учреждения'!T25+'[1]Критерии учреждения'!U25+'[1]Критерии учреждения'!W25+'[1]Критерии учреждения'!Y25+'[1]Критерии учреждения'!AC25</f>
        <v>25</v>
      </c>
      <c r="E6" s="180">
        <f>'[1]Критерии учреждения'!AD25+'[1]Критерии учреждения'!AE25+'[1]Критерии учреждения'!AF25+'[1]Критерии учреждения'!AG25+'[1]Критерии учреждения'!AH25+'[1]Критерии учреждения'!AI25+'[1]Критерии учреждения'!AJ25+'[1]Критерии учреждения'!AK25+'[1]Критерии учреждения'!AL25+'[1]Критерии учреждения'!AM25+'[1]Критерии учреждения'!AN25</f>
        <v>9</v>
      </c>
      <c r="F6" s="181">
        <f>'[1]Критерии учреждения'!AO25</f>
        <v>0</v>
      </c>
      <c r="G6" s="182">
        <f t="shared" si="0"/>
        <v>99</v>
      </c>
    </row>
    <row r="7" spans="1:7" ht="47.25" x14ac:dyDescent="0.25">
      <c r="A7" s="185" t="s">
        <v>99</v>
      </c>
      <c r="B7" s="178">
        <f>'[1]Критерии учреждения'!C10</f>
        <v>40</v>
      </c>
      <c r="C7" s="179">
        <f>'[1]Критерии учреждения'!G10+'[1]Критерии учреждения'!I10+'[1]Критерии учреждения'!J10+'[1]Критерии учреждения'!K10</f>
        <v>22</v>
      </c>
      <c r="D7" s="180">
        <f>'[1]Критерии учреждения'!P10+'[1]Критерии учреждения'!T10+'[1]Критерии учреждения'!U10+'[1]Критерии учреждения'!W10+'[1]Критерии учреждения'!Y10+'[1]Критерии учреждения'!AC10</f>
        <v>25</v>
      </c>
      <c r="E7" s="180">
        <f>'[1]Критерии учреждения'!AD10+'[1]Критерии учреждения'!AE10+'[1]Критерии учреждения'!AF10+'[1]Критерии учреждения'!AG10+'[1]Критерии учреждения'!AH10+'[1]Критерии учреждения'!AI10+'[1]Критерии учреждения'!AJ10+'[1]Критерии учреждения'!AK10+'[1]Критерии учреждения'!AL10+'[1]Критерии учреждения'!AM10+'[1]Критерии учреждения'!AN10</f>
        <v>9</v>
      </c>
      <c r="F7" s="181">
        <f>'[1]Критерии учреждения'!AO10</f>
        <v>0</v>
      </c>
      <c r="G7" s="183">
        <f t="shared" si="0"/>
        <v>96</v>
      </c>
    </row>
    <row r="8" spans="1:7" ht="33.75" customHeight="1" x14ac:dyDescent="0.25">
      <c r="A8" s="186" t="s">
        <v>100</v>
      </c>
      <c r="B8" s="178">
        <f>'[1]Критерии учреждения'!C21</f>
        <v>40</v>
      </c>
      <c r="C8" s="179">
        <f>'[1]Критерии учреждения'!G21+'[1]Критерии учреждения'!I21+'[1]Критерии учреждения'!J21+'[1]Критерии учреждения'!K21</f>
        <v>25</v>
      </c>
      <c r="D8" s="180">
        <f>'[1]Критерии учреждения'!P21+'[1]Критерии учреждения'!T21+'[1]Критерии учреждения'!U21+'[1]Критерии учреждения'!W21+'[1]Критерии учреждения'!Y21+'[1]Критерии учреждения'!AC21</f>
        <v>22</v>
      </c>
      <c r="E8" s="180">
        <f>'[1]Критерии учреждения'!AD21+'[1]Критерии учреждения'!AE21+'[1]Критерии учреждения'!AF21+'[1]Критерии учреждения'!AG21+'[1]Критерии учреждения'!AH21+'[1]Критерии учреждения'!AI21+'[1]Критерии учреждения'!AJ21+'[1]Критерии учреждения'!AK21+'[1]Критерии учреждения'!AL21+'[1]Критерии учреждения'!AM21+'[1]Критерии учреждения'!AN21</f>
        <v>9</v>
      </c>
      <c r="F8" s="181">
        <f>'[1]Критерии учреждения'!AO21</f>
        <v>0</v>
      </c>
      <c r="G8" s="182">
        <f t="shared" si="0"/>
        <v>96</v>
      </c>
    </row>
    <row r="9" spans="1:7" ht="31.5" x14ac:dyDescent="0.25">
      <c r="A9" s="187" t="s">
        <v>60</v>
      </c>
      <c r="B9" s="178">
        <f>'[1]Критерии учреждения'!C11</f>
        <v>40</v>
      </c>
      <c r="C9" s="179">
        <f>'[1]Критерии учреждения'!G11+'[1]Критерии учреждения'!I11+'[1]Критерии учреждения'!J11+'[1]Критерии учреждения'!K11</f>
        <v>25</v>
      </c>
      <c r="D9" s="180">
        <f>'[1]Критерии учреждения'!P11+'[1]Критерии учреждения'!T11+'[1]Критерии учреждения'!U11+'[1]Критерии учреждения'!W11+'[1]Критерии учреждения'!Y11+'[1]Критерии учреждения'!AC11</f>
        <v>21</v>
      </c>
      <c r="E9" s="180">
        <f>'[1]Критерии учреждения'!AD11+'[1]Критерии учреждения'!AE11+'[1]Критерии учреждения'!AF11+'[1]Критерии учреждения'!AG11+'[1]Критерии учреждения'!AH11+'[1]Критерии учреждения'!AI11+'[1]Критерии учреждения'!AJ11+'[1]Критерии учреждения'!AK11+'[1]Критерии учреждения'!AL11+'[1]Критерии учреждения'!AM11+'[1]Критерии учреждения'!AN11</f>
        <v>9</v>
      </c>
      <c r="F9" s="181">
        <f>'[1]Критерии учреждения'!AO11</f>
        <v>0</v>
      </c>
      <c r="G9" s="182">
        <f t="shared" si="0"/>
        <v>95</v>
      </c>
    </row>
    <row r="10" spans="1:7" ht="31.5" x14ac:dyDescent="0.25">
      <c r="A10" s="188" t="s">
        <v>101</v>
      </c>
      <c r="B10" s="178">
        <f>'[1]Критерии учреждения'!C30</f>
        <v>40</v>
      </c>
      <c r="C10" s="179">
        <f>'[1]Критерии учреждения'!G30+'[1]Критерии учреждения'!I30+'[1]Критерии учреждения'!J30+'[1]Критерии учреждения'!K30</f>
        <v>25</v>
      </c>
      <c r="D10" s="180">
        <f>'[1]Критерии учреждения'!P30+'[1]Критерии учреждения'!T30+'[1]Критерии учреждения'!U30+'[1]Критерии учреждения'!W30+'[1]Критерии учреждения'!Y30+'[1]Критерии учреждения'!AC30</f>
        <v>21</v>
      </c>
      <c r="E10" s="180">
        <f>'[1]Критерии учреждения'!AD30+'[1]Критерии учреждения'!AE30+'[1]Критерии учреждения'!AF30+'[1]Критерии учреждения'!AG30+'[1]Критерии учреждения'!AH30+'[1]Критерии учреждения'!AI30+'[1]Критерии учреждения'!AJ30+'[1]Критерии учреждения'!AK30+'[1]Критерии учреждения'!AL30+'[1]Критерии учреждения'!AM30+'[1]Критерии учреждения'!AN30</f>
        <v>8</v>
      </c>
      <c r="F10" s="181">
        <f>'[1]Критерии учреждения'!AO30</f>
        <v>0</v>
      </c>
      <c r="G10" s="182">
        <f t="shared" si="0"/>
        <v>94</v>
      </c>
    </row>
    <row r="11" spans="1:7" ht="36" customHeight="1" x14ac:dyDescent="0.25">
      <c r="A11" s="177" t="s">
        <v>102</v>
      </c>
      <c r="B11" s="178">
        <f>'[1]Критерии учреждения'!C20</f>
        <v>40</v>
      </c>
      <c r="C11" s="179">
        <f>'[1]Критерии учреждения'!G20+'[1]Критерии учреждения'!I20+'[1]Критерии учреждения'!J20+'[1]Критерии учреждения'!K20</f>
        <v>25</v>
      </c>
      <c r="D11" s="180">
        <f>'[1]Критерии учреждения'!P20+'[1]Критерии учреждения'!T20+'[1]Критерии учреждения'!U20+'[1]Критерии учреждения'!W20+'[1]Критерии учреждения'!Y20+'[1]Критерии учреждения'!AC20</f>
        <v>20</v>
      </c>
      <c r="E11" s="180">
        <f>'[1]Критерии учреждения'!AD20+'[1]Критерии учреждения'!AE20+'[1]Критерии учреждения'!AF20+'[1]Критерии учреждения'!AG20+'[1]Критерии учреждения'!AH20+'[1]Критерии учреждения'!AI20+'[1]Критерии учреждения'!AJ20+'[1]Критерии учреждения'!AK20+'[1]Критерии учреждения'!AL20+'[1]Критерии учреждения'!AM20+'[1]Критерии учреждения'!AN20</f>
        <v>9</v>
      </c>
      <c r="F11" s="181">
        <f>'[1]Критерии учреждения'!AO20</f>
        <v>0</v>
      </c>
      <c r="G11" s="183">
        <f t="shared" si="0"/>
        <v>94</v>
      </c>
    </row>
    <row r="12" spans="1:7" ht="31.5" x14ac:dyDescent="0.25">
      <c r="A12" s="188" t="s">
        <v>103</v>
      </c>
      <c r="B12" s="178">
        <f>'[1]Критерии учреждения'!C32</f>
        <v>40</v>
      </c>
      <c r="C12" s="179">
        <f>'[1]Критерии учреждения'!G32+'[1]Критерии учреждения'!I32+'[1]Критерии учреждения'!J32+'[1]Критерии учреждения'!K32</f>
        <v>25</v>
      </c>
      <c r="D12" s="180">
        <f>'[1]Критерии учреждения'!P32+'[1]Критерии учреждения'!T32+'[1]Критерии учреждения'!U32+'[1]Критерии учреждения'!W32+'[1]Критерии учреждения'!Y32+'[1]Критерии учреждения'!AC32</f>
        <v>20</v>
      </c>
      <c r="E12" s="180">
        <f>'[1]Критерии учреждения'!AD32+'[1]Критерии учреждения'!AE32+'[1]Критерии учреждения'!AF32+'[1]Критерии учреждения'!AG32+'[1]Критерии учреждения'!AH32+'[1]Критерии учреждения'!AI32+'[1]Критерии учреждения'!AJ32+'[1]Критерии учреждения'!AK32+'[1]Критерии учреждения'!AL32+'[1]Критерии учреждения'!AM32+'[1]Критерии учреждения'!AN32</f>
        <v>9</v>
      </c>
      <c r="F12" s="181">
        <f>'[1]Критерии учреждения'!AO32</f>
        <v>0</v>
      </c>
      <c r="G12" s="183">
        <f t="shared" si="0"/>
        <v>94</v>
      </c>
    </row>
    <row r="13" spans="1:7" s="189" customFormat="1" ht="31.5" x14ac:dyDescent="0.25">
      <c r="A13" s="177" t="s">
        <v>104</v>
      </c>
      <c r="B13" s="178">
        <f>'[1]Критерии учреждения'!C24</f>
        <v>40</v>
      </c>
      <c r="C13" s="179">
        <f>'[1]Критерии учреждения'!G24+'[1]Критерии учреждения'!I24+'[1]Критерии учреждения'!J24+'[1]Критерии учреждения'!K24</f>
        <v>25</v>
      </c>
      <c r="D13" s="180">
        <f>'[1]Критерии учреждения'!P24+'[1]Критерии учреждения'!T24+'[1]Критерии учреждения'!U24+'[1]Критерии учреждения'!W24+'[1]Критерии учреждения'!Y24+'[1]Критерии учреждения'!AC24</f>
        <v>20</v>
      </c>
      <c r="E13" s="180">
        <f>'[1]Критерии учреждения'!AD24+'[1]Критерии учреждения'!AE24+'[1]Критерии учреждения'!AF24+'[1]Критерии учреждения'!AG24+'[1]Критерии учреждения'!AH24+'[1]Критерии учреждения'!AI24+'[1]Критерии учреждения'!AJ24+'[1]Критерии учреждения'!AK24+'[1]Критерии учреждения'!AL24+'[1]Критерии учреждения'!AM24+'[1]Критерии учреждения'!AN24</f>
        <v>9</v>
      </c>
      <c r="F13" s="181">
        <f>'[1]Критерии учреждения'!AO24</f>
        <v>0</v>
      </c>
      <c r="G13" s="183">
        <f t="shared" si="0"/>
        <v>94</v>
      </c>
    </row>
    <row r="14" spans="1:7" ht="31.5" x14ac:dyDescent="0.25">
      <c r="A14" s="177" t="s">
        <v>105</v>
      </c>
      <c r="B14" s="178">
        <f>'[1]Критерии учреждения'!C22</f>
        <v>40</v>
      </c>
      <c r="C14" s="179">
        <f>'[1]Критерии учреждения'!G22+'[1]Критерии учреждения'!I22+'[1]Критерии учреждения'!J22+'[1]Критерии учреждения'!K22</f>
        <v>22</v>
      </c>
      <c r="D14" s="180">
        <f>'[1]Критерии учреждения'!P22+'[1]Критерии учреждения'!T22+'[1]Критерии учреждения'!U22+'[1]Критерии учреждения'!W22+'[1]Критерии учреждения'!Y22+'[1]Критерии учреждения'!AC22</f>
        <v>22</v>
      </c>
      <c r="E14" s="180">
        <f>'[1]Критерии учреждения'!AD22+'[1]Критерии учреждения'!AE22+'[1]Критерии учреждения'!AF22+'[1]Критерии учреждения'!AG22+'[1]Критерии учреждения'!AH22+'[1]Критерии учреждения'!AI22+'[1]Критерии учреждения'!AJ22+'[1]Критерии учреждения'!AK22+'[1]Критерии учреждения'!AL22+'[1]Критерии учреждения'!AM22+'[1]Критерии учреждения'!AN22</f>
        <v>9</v>
      </c>
      <c r="F14" s="181">
        <f>'[1]Критерии учреждения'!AO22</f>
        <v>0</v>
      </c>
      <c r="G14" s="182">
        <f t="shared" si="0"/>
        <v>93</v>
      </c>
    </row>
    <row r="15" spans="1:7" ht="31.5" x14ac:dyDescent="0.25">
      <c r="A15" s="185" t="s">
        <v>57</v>
      </c>
      <c r="B15" s="178">
        <f>'[1]Критерии учреждения'!C8</f>
        <v>40</v>
      </c>
      <c r="C15" s="179">
        <f>'[1]Критерии учреждения'!G8+'[1]Критерии учреждения'!I8+'[1]Критерии учреждения'!J8+'[1]Критерии учреждения'!K8</f>
        <v>19</v>
      </c>
      <c r="D15" s="180">
        <f>'[1]Критерии учреждения'!P8+'[1]Критерии учреждения'!T8+'[1]Критерии учреждения'!U8+'[1]Критерии учреждения'!W8+'[1]Критерии учреждения'!Y8+'[1]Критерии учреждения'!AC8</f>
        <v>25</v>
      </c>
      <c r="E15" s="180">
        <f>'[1]Критерии учреждения'!AD8+'[1]Критерии учреждения'!AE8+'[1]Критерии учреждения'!AF8+'[1]Критерии учреждения'!AG8+'[1]Критерии учреждения'!AH8+'[1]Критерии учреждения'!AI8+'[1]Критерии учреждения'!AJ8+'[1]Критерии учреждения'!AK8+'[1]Критерии учреждения'!AL8+'[1]Критерии учреждения'!AM8+'[1]Критерии учреждения'!AN8</f>
        <v>9</v>
      </c>
      <c r="F15" s="181">
        <f>'[1]Критерии учреждения'!AO8</f>
        <v>0</v>
      </c>
      <c r="G15" s="183">
        <f t="shared" si="0"/>
        <v>93</v>
      </c>
    </row>
    <row r="16" spans="1:7" ht="33.75" customHeight="1" x14ac:dyDescent="0.25">
      <c r="A16" s="190" t="s">
        <v>106</v>
      </c>
      <c r="B16" s="178">
        <f>'[1]Критерии учреждения'!C31</f>
        <v>40</v>
      </c>
      <c r="C16" s="179">
        <f>'[1]Критерии учреждения'!G31+'[1]Критерии учреждения'!I31+'[1]Критерии учреждения'!J31+'[1]Критерии учреждения'!K31</f>
        <v>25</v>
      </c>
      <c r="D16" s="180">
        <f>'[1]Критерии учреждения'!P31+'[1]Критерии учреждения'!T31+'[1]Критерии учреждения'!U31+'[1]Критерии учреждения'!W31+'[1]Критерии учреждения'!Y31+'[1]Критерии учреждения'!AC31</f>
        <v>19</v>
      </c>
      <c r="E16" s="180">
        <f>'[1]Критерии учреждения'!AD31+'[1]Критерии учреждения'!AE31+'[1]Критерии учреждения'!AF31+'[1]Критерии учреждения'!AG31+'[1]Критерии учреждения'!AH31+'[1]Критерии учреждения'!AI31+'[1]Критерии учреждения'!AJ31+'[1]Критерии учреждения'!AK31+'[1]Критерии учреждения'!AL31+'[1]Критерии учреждения'!AM31+'[1]Критерии учреждения'!AN31</f>
        <v>9</v>
      </c>
      <c r="F16" s="181">
        <f>'[1]Критерии учреждения'!AO31</f>
        <v>0</v>
      </c>
      <c r="G16" s="183">
        <f t="shared" si="0"/>
        <v>93</v>
      </c>
    </row>
    <row r="17" spans="1:7" ht="34.5" customHeight="1" x14ac:dyDescent="0.25">
      <c r="A17" s="190" t="s">
        <v>107</v>
      </c>
      <c r="B17" s="178">
        <f>'[1]Критерии учреждения'!C33</f>
        <v>40</v>
      </c>
      <c r="C17" s="179">
        <f>'[1]Критерии учреждения'!G33+'[1]Критерии учреждения'!I33+'[1]Критерии учреждения'!J33+'[1]Критерии учреждения'!K33</f>
        <v>25</v>
      </c>
      <c r="D17" s="180">
        <f>'[1]Критерии учреждения'!P33+'[1]Критерии учреждения'!T33+'[1]Критерии учреждения'!U33+'[1]Критерии учреждения'!W33+'[1]Критерии учреждения'!Y33+'[1]Критерии учреждения'!AC33</f>
        <v>19</v>
      </c>
      <c r="E17" s="180">
        <f>'[1]Критерии учреждения'!AD33+'[1]Критерии учреждения'!AE33+'[1]Критерии учреждения'!AF33+'[1]Критерии учреждения'!AG33+'[1]Критерии учреждения'!AH33+'[1]Критерии учреждения'!AI33+'[1]Критерии учреждения'!AJ33+'[1]Критерии учреждения'!AK33+'[1]Критерии учреждения'!AL33+'[1]Критерии учреждения'!AM33+'[1]Критерии учреждения'!AN33</f>
        <v>8</v>
      </c>
      <c r="F17" s="181">
        <f>'[1]Критерии учреждения'!AO33</f>
        <v>0</v>
      </c>
      <c r="G17" s="182">
        <f t="shared" si="0"/>
        <v>92</v>
      </c>
    </row>
    <row r="18" spans="1:7" ht="31.5" x14ac:dyDescent="0.25">
      <c r="A18" s="191" t="s">
        <v>73</v>
      </c>
      <c r="B18" s="178">
        <f>'[1]Критерии учреждения'!C42</f>
        <v>40</v>
      </c>
      <c r="C18" s="179">
        <f>'[1]Критерии учреждения'!G42+'[1]Критерии учреждения'!I42+'[1]Критерии учреждения'!J42+'[1]Критерии учреждения'!K42</f>
        <v>22</v>
      </c>
      <c r="D18" s="180">
        <f>'[1]Критерии учреждения'!P42+'[1]Критерии учреждения'!T42+'[1]Критерии учреждения'!U42+'[1]Критерии учреждения'!W42+'[1]Критерии учреждения'!Y42+'[1]Критерии учреждения'!AC42</f>
        <v>21</v>
      </c>
      <c r="E18" s="180">
        <f>'[1]Критерии учреждения'!AD42+'[1]Критерии учреждения'!AE42+'[1]Критерии учреждения'!AF42+'[1]Критерии учреждения'!AG42+'[1]Критерии учреждения'!AH42+'[1]Критерии учреждения'!AI42+'[1]Критерии учреждения'!AJ42+'[1]Критерии учреждения'!AK42+'[1]Критерии учреждения'!AL42+'[1]Критерии учреждения'!AM42+'[1]Критерии учреждения'!AN42</f>
        <v>9</v>
      </c>
      <c r="F18" s="181">
        <f>'[1]Критерии учреждения'!AO42</f>
        <v>0</v>
      </c>
      <c r="G18" s="183">
        <f t="shared" si="0"/>
        <v>92</v>
      </c>
    </row>
    <row r="19" spans="1:7" ht="47.25" x14ac:dyDescent="0.25">
      <c r="A19" s="192" t="s">
        <v>108</v>
      </c>
      <c r="B19" s="178">
        <f>'[1]Критерии учреждения'!C34</f>
        <v>40</v>
      </c>
      <c r="C19" s="179">
        <f>'[1]Критерии учреждения'!G34+'[1]Критерии учреждения'!I34+'[1]Критерии учреждения'!J34+'[1]Критерии учреждения'!K34</f>
        <v>25</v>
      </c>
      <c r="D19" s="180">
        <f>'[1]Критерии учреждения'!P34+'[1]Критерии учреждения'!T34+'[1]Критерии учреждения'!U34+'[1]Критерии учреждения'!W34+'[1]Критерии учреждения'!Y34+'[1]Критерии учреждения'!AC34</f>
        <v>18</v>
      </c>
      <c r="E19" s="180">
        <f>'[1]Критерии учреждения'!AD34+'[1]Критерии учреждения'!AE34+'[1]Критерии учреждения'!AF34+'[1]Критерии учреждения'!AG34+'[1]Критерии учреждения'!AH34+'[1]Критерии учреждения'!AI34+'[1]Критерии учреждения'!AJ34+'[1]Критерии учреждения'!AK34+'[1]Критерии учреждения'!AL34+'[1]Критерии учреждения'!AM34+'[1]Критерии учреждения'!AN34</f>
        <v>9</v>
      </c>
      <c r="F19" s="181">
        <f>'[1]Критерии учреждения'!AO34</f>
        <v>0</v>
      </c>
      <c r="G19" s="183">
        <f t="shared" si="0"/>
        <v>92</v>
      </c>
    </row>
    <row r="20" spans="1:7" ht="47.25" x14ac:dyDescent="0.25">
      <c r="A20" s="177" t="s">
        <v>109</v>
      </c>
      <c r="B20" s="178">
        <f>'[1]Критерии учреждения'!C18</f>
        <v>40</v>
      </c>
      <c r="C20" s="179">
        <f>'[1]Критерии учреждения'!G18+'[1]Критерии учреждения'!I18+'[1]Критерии учреждения'!J18+'[1]Критерии учреждения'!K18</f>
        <v>22</v>
      </c>
      <c r="D20" s="180">
        <f>'[1]Критерии учреждения'!P18+'[1]Критерии учреждения'!T18+'[1]Критерии учреждения'!U18+'[1]Критерии учреждения'!W18+'[1]Критерии учреждения'!Y18+'[1]Критерии учреждения'!AC18</f>
        <v>21</v>
      </c>
      <c r="E20" s="180">
        <f>'[1]Критерии учреждения'!AD18+'[1]Критерии учреждения'!AE18+'[1]Критерии учреждения'!AF18+'[1]Критерии учреждения'!AG18+'[1]Критерии учреждения'!AH18+'[1]Критерии учреждения'!AI18+'[1]Критерии учреждения'!AJ18+'[1]Критерии учреждения'!AK18+'[1]Критерии учреждения'!AL18+'[1]Критерии учреждения'!AM18+'[1]Критерии учреждения'!AN18</f>
        <v>9</v>
      </c>
      <c r="F20" s="181">
        <f>'[1]Критерии учреждения'!AO18</f>
        <v>0</v>
      </c>
      <c r="G20" s="183">
        <f t="shared" si="0"/>
        <v>92</v>
      </c>
    </row>
    <row r="21" spans="1:7" ht="31.5" x14ac:dyDescent="0.25">
      <c r="A21" s="185" t="s">
        <v>61</v>
      </c>
      <c r="B21" s="178">
        <f>'[1]Критерии учреждения'!C12</f>
        <v>40</v>
      </c>
      <c r="C21" s="179">
        <f>'[1]Критерии учреждения'!G12+'[1]Критерии учреждения'!I12+'[1]Критерии учреждения'!J12+'[1]Критерии учреждения'!K12</f>
        <v>22</v>
      </c>
      <c r="D21" s="180">
        <f>'[1]Критерии учреждения'!P12+'[1]Критерии учреждения'!T12+'[1]Критерии учреждения'!U12+'[1]Критерии учреждения'!W12+'[1]Критерии учреждения'!Y12+'[1]Критерии учреждения'!AC12</f>
        <v>20</v>
      </c>
      <c r="E21" s="180">
        <f>'[1]Критерии учреждения'!AD12+'[1]Критерии учреждения'!AE12+'[1]Критерии учреждения'!AF12+'[1]Критерии учреждения'!AG12+'[1]Критерии учреждения'!AH12+'[1]Критерии учреждения'!AI12+'[1]Критерии учреждения'!AJ12+'[1]Критерии учреждения'!AK12+'[1]Критерии учреждения'!AL12+'[1]Критерии учреждения'!AM12+'[1]Критерии учреждения'!AN12</f>
        <v>9</v>
      </c>
      <c r="F21" s="181">
        <f>'[1]Критерии учреждения'!AO12</f>
        <v>0</v>
      </c>
      <c r="G21" s="182">
        <f t="shared" si="0"/>
        <v>91</v>
      </c>
    </row>
    <row r="22" spans="1:7" x14ac:dyDescent="0.25">
      <c r="A22" s="177" t="s">
        <v>110</v>
      </c>
      <c r="B22" s="178">
        <f>'[1]Критерии учреждения'!C27</f>
        <v>40</v>
      </c>
      <c r="C22" s="179">
        <f>'[1]Критерии учреждения'!G27+'[1]Критерии учреждения'!I27+'[1]Критерии учреждения'!J27+'[1]Критерии учреждения'!K27</f>
        <v>20</v>
      </c>
      <c r="D22" s="180">
        <f>'[1]Критерии учреждения'!P27+'[1]Критерии учреждения'!T27+'[1]Критерии учреждения'!U27+'[1]Критерии учреждения'!W27+'[1]Критерии учреждения'!Y27+'[1]Критерии учреждения'!AC27</f>
        <v>21</v>
      </c>
      <c r="E22" s="180">
        <f>'[1]Критерии учреждения'!AD27+'[1]Критерии учреждения'!AE27+'[1]Критерии учреждения'!AF27+'[1]Критерии учреждения'!AG27+'[1]Критерии учреждения'!AH27+'[1]Критерии учреждения'!AI27+'[1]Критерии учреждения'!AJ27+'[1]Критерии учреждения'!AK27+'[1]Критерии учреждения'!AL27+'[1]Критерии учреждения'!AM27+'[1]Критерии учреждения'!AN27</f>
        <v>9</v>
      </c>
      <c r="F22" s="181">
        <f>'[1]Критерии учреждения'!AO27</f>
        <v>0</v>
      </c>
      <c r="G22" s="183">
        <f t="shared" si="0"/>
        <v>90</v>
      </c>
    </row>
    <row r="23" spans="1:7" ht="31.5" x14ac:dyDescent="0.25">
      <c r="A23" s="185" t="s">
        <v>66</v>
      </c>
      <c r="B23" s="178">
        <f>'[1]Критерии учреждения'!C13</f>
        <v>40</v>
      </c>
      <c r="C23" s="179">
        <f>'[1]Критерии учреждения'!G13+'[1]Критерии учреждения'!I13+'[1]Критерии учреждения'!J13+'[1]Критерии учреждения'!K13</f>
        <v>17</v>
      </c>
      <c r="D23" s="180">
        <f>'[1]Критерии учреждения'!P13+'[1]Критерии учреждения'!T13+'[1]Критерии учреждения'!U13+'[1]Критерии учреждения'!W13+'[1]Критерии учреждения'!Y13+'[1]Критерии учреждения'!AC13</f>
        <v>24</v>
      </c>
      <c r="E23" s="180">
        <f>'[1]Критерии учреждения'!AD13+'[1]Критерии учреждения'!AE13+'[1]Критерии учреждения'!AF13+'[1]Критерии учреждения'!AG13+'[1]Критерии учреждения'!AH13+'[1]Критерии учреждения'!AI13+'[1]Критерии учреждения'!AJ13+'[1]Критерии учреждения'!AK13+'[1]Критерии учреждения'!AL13+'[1]Критерии учреждения'!AM13+'[1]Критерии учреждения'!AN13</f>
        <v>9</v>
      </c>
      <c r="F23" s="181">
        <f>'[1]Критерии учреждения'!AO13</f>
        <v>0</v>
      </c>
      <c r="G23" s="182">
        <f t="shared" si="0"/>
        <v>90</v>
      </c>
    </row>
    <row r="24" spans="1:7" ht="31.5" x14ac:dyDescent="0.25">
      <c r="A24" s="191" t="s">
        <v>111</v>
      </c>
      <c r="B24" s="178">
        <f>'[1]Критерии учреждения'!C43</f>
        <v>40</v>
      </c>
      <c r="C24" s="179">
        <f>'[1]Критерии учреждения'!G43+'[1]Критерии учреждения'!I43+'[1]Критерии учреждения'!J43+'[1]Критерии учреждения'!K43</f>
        <v>25</v>
      </c>
      <c r="D24" s="180">
        <f>'[1]Критерии учреждения'!P43+'[1]Критерии учреждения'!T43+'[1]Критерии учреждения'!U43+'[1]Критерии учреждения'!W43+'[1]Критерии учреждения'!Y43+'[1]Критерии учреждения'!AC43</f>
        <v>18</v>
      </c>
      <c r="E24" s="180">
        <f>'[1]Критерии учреждения'!AD43+'[1]Критерии учреждения'!AE43+'[1]Критерии учреждения'!AF43+'[1]Критерии учреждения'!AG43+'[1]Критерии учреждения'!AH43+'[1]Критерии учреждения'!AI43+'[1]Критерии учреждения'!AJ43+'[1]Критерии учреждения'!AK43+'[1]Критерии учреждения'!AL43+'[1]Критерии учреждения'!AM43+'[1]Критерии учреждения'!AN43</f>
        <v>7</v>
      </c>
      <c r="F24" s="181">
        <f>'[1]Критерии учреждения'!AO43</f>
        <v>0</v>
      </c>
      <c r="G24" s="183">
        <f t="shared" si="0"/>
        <v>90</v>
      </c>
    </row>
    <row r="25" spans="1:7" ht="31.5" x14ac:dyDescent="0.25">
      <c r="A25" s="190" t="s">
        <v>112</v>
      </c>
      <c r="B25" s="178">
        <f>'[1]Критерии учреждения'!C38</f>
        <v>40</v>
      </c>
      <c r="C25" s="179">
        <f>'[1]Критерии учреждения'!G38+'[1]Критерии учреждения'!I38+'[1]Критерии учреждения'!J38+'[1]Критерии учреждения'!K38</f>
        <v>25</v>
      </c>
      <c r="D25" s="180">
        <f>'[1]Критерии учреждения'!P38+'[1]Критерии учреждения'!T38+'[1]Критерии учреждения'!U38+'[1]Критерии учреждения'!W38+'[1]Критерии учреждения'!Y38+'[1]Критерии учреждения'!AC38</f>
        <v>18</v>
      </c>
      <c r="E25" s="180">
        <f>'[1]Критерии учреждения'!AD38+'[1]Критерии учреждения'!AE38+'[1]Критерии учреждения'!AF38+'[1]Критерии учреждения'!AG38+'[1]Критерии учреждения'!AH38+'[1]Критерии учреждения'!AI38+'[1]Критерии учреждения'!AJ38+'[1]Критерии учреждения'!AK38+'[1]Критерии учреждения'!AL38+'[1]Критерии учреждения'!AM38+'[1]Критерии учреждения'!AN38</f>
        <v>6</v>
      </c>
      <c r="F25" s="181">
        <f>'[1]Критерии учреждения'!AO38</f>
        <v>0</v>
      </c>
      <c r="G25" s="193">
        <f t="shared" si="0"/>
        <v>89</v>
      </c>
    </row>
    <row r="26" spans="1:7" ht="31.5" x14ac:dyDescent="0.25">
      <c r="A26" s="177" t="s">
        <v>113</v>
      </c>
      <c r="B26" s="178">
        <f>'[1]Критерии учреждения'!C23</f>
        <v>40</v>
      </c>
      <c r="C26" s="179">
        <f>'[1]Критерии учреждения'!G23+'[1]Критерии учреждения'!I23+'[1]Критерии учреждения'!J23+'[1]Критерии учреждения'!K23</f>
        <v>22</v>
      </c>
      <c r="D26" s="180">
        <f>'[1]Критерии учреждения'!P23+'[1]Критерии учреждения'!T23+'[1]Критерии учреждения'!U23+'[1]Критерии учреждения'!W23+'[1]Критерии учреждения'!Y23+'[1]Критерии учреждения'!AC23</f>
        <v>18</v>
      </c>
      <c r="E26" s="180">
        <f>'[1]Критерии учреждения'!AD23+'[1]Критерии учреждения'!AE23+'[1]Критерии учреждения'!AF23+'[1]Критерии учреждения'!AG23+'[1]Критерии учреждения'!AH23+'[1]Критерии учреждения'!AI23+'[1]Критерии учреждения'!AJ23+'[1]Критерии учреждения'!AK23+'[1]Критерии учреждения'!AL23+'[1]Критерии учреждения'!AM23+'[1]Критерии учреждения'!AN23</f>
        <v>9</v>
      </c>
      <c r="F26" s="181">
        <f>'[1]Критерии учреждения'!AO23</f>
        <v>0</v>
      </c>
      <c r="G26" s="193">
        <f t="shared" si="0"/>
        <v>89</v>
      </c>
    </row>
    <row r="27" spans="1:7" ht="31.5" x14ac:dyDescent="0.25">
      <c r="A27" s="194" t="s">
        <v>114</v>
      </c>
      <c r="B27" s="178">
        <f>'[1]Критерии учреждения'!C36</f>
        <v>40</v>
      </c>
      <c r="C27" s="179">
        <f>'[1]Критерии учреждения'!G36+'[1]Критерии учреждения'!I36+'[1]Критерии учреждения'!J36+'[1]Критерии учреждения'!K36</f>
        <v>22</v>
      </c>
      <c r="D27" s="180">
        <f>'[1]Критерии учреждения'!P36+'[1]Критерии учреждения'!T36+'[1]Критерии учреждения'!U36+'[1]Критерии учреждения'!W36+'[1]Критерии учреждения'!Y36+'[1]Критерии учреждения'!AC36</f>
        <v>18</v>
      </c>
      <c r="E27" s="180">
        <f>'[1]Критерии учреждения'!AD36+'[1]Критерии учреждения'!AE36+'[1]Критерии учреждения'!AF36+'[1]Критерии учреждения'!AG36+'[1]Критерии учреждения'!AH36+'[1]Критерии учреждения'!AI36+'[1]Критерии учреждения'!AJ36+'[1]Критерии учреждения'!AK36+'[1]Критерии учреждения'!AL36+'[1]Критерии учреждения'!AM36+'[1]Критерии учреждения'!AN36</f>
        <v>8</v>
      </c>
      <c r="F27" s="181">
        <f>'[1]Критерии учреждения'!AO36</f>
        <v>0</v>
      </c>
      <c r="G27" s="195">
        <f t="shared" si="0"/>
        <v>88</v>
      </c>
    </row>
    <row r="28" spans="1:7" ht="31.5" x14ac:dyDescent="0.25">
      <c r="A28" s="196" t="s">
        <v>51</v>
      </c>
      <c r="B28" s="178">
        <f>'[1]Критерии учреждения'!C7</f>
        <v>40</v>
      </c>
      <c r="C28" s="179">
        <f>'[1]Критерии учреждения'!G7+'[1]Критерии учреждения'!I7+'[1]Критерии учреждения'!J7+'[1]Критерии учреждения'!K7</f>
        <v>22</v>
      </c>
      <c r="D28" s="180">
        <f>'[1]Критерии учреждения'!P7+'[1]Критерии учреждения'!T7+'[1]Критерии учреждения'!U7+'[1]Критерии учреждения'!W7+'[1]Критерии учреждения'!Y7+'[1]Критерии учреждения'!AC7</f>
        <v>17</v>
      </c>
      <c r="E28" s="180">
        <f>'[1]Критерии учреждения'!AD7+'[1]Критерии учреждения'!AE7+'[1]Критерии учреждения'!AF7+'[1]Критерии учреждения'!AG7+'[1]Критерии учреждения'!AH7+'[1]Критерии учреждения'!AI7+'[1]Критерии учреждения'!AJ7+'[1]Критерии учреждения'!AK7+'[1]Критерии учреждения'!AL7+'[1]Критерии учреждения'!AM7+'[1]Критерии учреждения'!AN7</f>
        <v>9</v>
      </c>
      <c r="F28" s="181">
        <f>'[1]Критерии учреждения'!AO7</f>
        <v>0</v>
      </c>
      <c r="G28" s="195">
        <f t="shared" si="0"/>
        <v>88</v>
      </c>
    </row>
    <row r="29" spans="1:7" ht="47.25" x14ac:dyDescent="0.25">
      <c r="A29" s="197" t="s">
        <v>115</v>
      </c>
      <c r="B29" s="178">
        <f>'[1]Критерии учреждения'!C19</f>
        <v>30</v>
      </c>
      <c r="C29" s="179">
        <f>'[1]Критерии учреждения'!G19+'[1]Критерии учреждения'!I19+'[1]Критерии учреждения'!J19+'[1]Критерии учреждения'!K19</f>
        <v>25</v>
      </c>
      <c r="D29" s="180">
        <f>'[1]Критерии учреждения'!P19+'[1]Критерии учреждения'!T19+'[1]Критерии учреждения'!U19+'[1]Критерии учреждения'!W19+'[1]Критерии учреждения'!Y19+'[1]Критерии учреждения'!AC19</f>
        <v>21</v>
      </c>
      <c r="E29" s="180">
        <f>'[1]Критерии учреждения'!AD19+'[1]Критерии учреждения'!AE19+'[1]Критерии учреждения'!AF19+'[1]Критерии учреждения'!AG19+'[1]Критерии учреждения'!AH19+'[1]Критерии учреждения'!AI19+'[1]Критерии учреждения'!AJ19+'[1]Критерии учреждения'!AK19+'[1]Критерии учреждения'!AL19+'[1]Критерии учреждения'!AM19+'[1]Критерии учреждения'!AN19</f>
        <v>9</v>
      </c>
      <c r="F29" s="181">
        <f>'[1]Критерии учреждения'!AO19</f>
        <v>0</v>
      </c>
      <c r="G29" s="193">
        <f t="shared" si="0"/>
        <v>85</v>
      </c>
    </row>
    <row r="30" spans="1:7" ht="31.5" x14ac:dyDescent="0.25">
      <c r="A30" s="198" t="s">
        <v>116</v>
      </c>
      <c r="B30" s="178">
        <f>'[1]Критерии учреждения'!C39</f>
        <v>40</v>
      </c>
      <c r="C30" s="179">
        <f>'[1]Критерии учреждения'!G39+'[1]Критерии учреждения'!I39+'[1]Критерии учреждения'!J39+'[1]Критерии учреждения'!K39</f>
        <v>19</v>
      </c>
      <c r="D30" s="180">
        <f>'[1]Критерии учреждения'!P39+'[1]Критерии учреждения'!T39+'[1]Критерии учреждения'!U39+'[1]Критерии учреждения'!W39+'[1]Критерии учреждения'!Y39+'[1]Критерии учреждения'!AC39</f>
        <v>14</v>
      </c>
      <c r="E30" s="180">
        <f>'[1]Критерии учреждения'!AD39+'[1]Критерии учреждения'!AE39+'[1]Критерии учреждения'!AF39+'[1]Критерии учреждения'!AG39+'[1]Критерии учреждения'!AH39+'[1]Критерии учреждения'!AI39+'[1]Критерии учреждения'!AJ39+'[1]Критерии учреждения'!AK39+'[1]Критерии учреждения'!AL39+'[1]Критерии учреждения'!AM39+'[1]Критерии учреждения'!AN39</f>
        <v>9</v>
      </c>
      <c r="F30" s="181">
        <f>'[1]Критерии учреждения'!AO39</f>
        <v>0</v>
      </c>
      <c r="G30" s="193">
        <f t="shared" si="0"/>
        <v>82</v>
      </c>
    </row>
    <row r="31" spans="1:7" ht="31.5" x14ac:dyDescent="0.25">
      <c r="A31" s="177" t="s">
        <v>117</v>
      </c>
      <c r="B31" s="178">
        <f>'[1]Критерии учреждения'!C17</f>
        <v>40</v>
      </c>
      <c r="C31" s="179">
        <f>'[1]Критерии учреждения'!G17+'[1]Критерии учреждения'!I17+'[1]Критерии учреждения'!J17+'[1]Критерии учреждения'!K17</f>
        <v>10</v>
      </c>
      <c r="D31" s="180">
        <f>'[1]Критерии учреждения'!P17+'[1]Критерии учреждения'!T17+'[1]Критерии учреждения'!U17+'[1]Критерии учреждения'!W17+'[1]Критерии учреждения'!Y17+'[1]Критерии учреждения'!AC17</f>
        <v>22</v>
      </c>
      <c r="E31" s="180">
        <f>'[1]Критерии учреждения'!AD17+'[1]Критерии учреждения'!AE17+'[1]Критерии учреждения'!AF17+'[1]Критерии учреждения'!AG17+'[1]Критерии учреждения'!AH17+'[1]Критерии учреждения'!AI17+'[1]Критерии учреждения'!AJ17+'[1]Критерии учреждения'!AK17+'[1]Критерии учреждения'!AL17+'[1]Критерии учреждения'!AM17+'[1]Критерии учреждения'!AN17</f>
        <v>9</v>
      </c>
      <c r="F31" s="181">
        <f>'[1]Критерии учреждения'!AO17</f>
        <v>0</v>
      </c>
      <c r="G31" s="193">
        <f t="shared" si="0"/>
        <v>81</v>
      </c>
    </row>
    <row r="32" spans="1:7" ht="33.75" customHeight="1" x14ac:dyDescent="0.25">
      <c r="A32" s="187" t="s">
        <v>118</v>
      </c>
      <c r="B32" s="178">
        <f>'[1]Критерии учреждения'!C14</f>
        <v>40</v>
      </c>
      <c r="C32" s="179">
        <f>'[1]Критерии учреждения'!G14+'[1]Критерии учреждения'!I14+'[1]Критерии учреждения'!J14+'[1]Критерии учреждения'!K14</f>
        <v>10</v>
      </c>
      <c r="D32" s="180">
        <f>'[1]Критерии учреждения'!P14+'[1]Критерии учреждения'!T14+'[1]Критерии учреждения'!U14+'[1]Критерии учреждения'!W14+'[1]Критерии учреждения'!Y14+'[1]Критерии учреждения'!AC14</f>
        <v>21</v>
      </c>
      <c r="E32" s="180">
        <f>'[1]Критерии учреждения'!AD14+'[1]Критерии учреждения'!AE14+'[1]Критерии учреждения'!AF14+'[1]Критерии учреждения'!AG14+'[1]Критерии учреждения'!AH14+'[1]Критерии учреждения'!AI14+'[1]Критерии учреждения'!AJ14+'[1]Критерии учреждения'!AK14+'[1]Критерии учреждения'!AL14+'[1]Критерии учреждения'!AM14+'[1]Критерии учреждения'!AN14</f>
        <v>9</v>
      </c>
      <c r="F32" s="181">
        <f>'[1]Критерии учреждения'!AO14</f>
        <v>0</v>
      </c>
      <c r="G32" s="193">
        <f t="shared" si="0"/>
        <v>80</v>
      </c>
    </row>
    <row r="33" spans="1:7" ht="31.5" x14ac:dyDescent="0.25">
      <c r="A33" s="198" t="s">
        <v>75</v>
      </c>
      <c r="B33" s="178">
        <f>'[1]Критерии учреждения'!C44</f>
        <v>40</v>
      </c>
      <c r="C33" s="179">
        <f>'[1]Критерии учреждения'!G44+'[1]Критерии учреждения'!I44+'[1]Критерии учреждения'!J44+'[1]Критерии учреждения'!K44</f>
        <v>10</v>
      </c>
      <c r="D33" s="180">
        <f>'[1]Критерии учреждения'!P44+'[1]Критерии учреждения'!T44+'[1]Критерии учреждения'!U44+'[1]Критерии учреждения'!W44+'[1]Критерии учреждения'!Y44+'[1]Критерии учреждения'!AC44</f>
        <v>18</v>
      </c>
      <c r="E33" s="180">
        <f>'[1]Критерии учреждения'!AD44+'[1]Критерии учреждения'!AE44+'[1]Критерии учреждения'!AF44+'[1]Критерии учреждения'!AG44+'[1]Критерии учреждения'!AH44+'[1]Критерии учреждения'!AI44+'[1]Критерии учреждения'!AJ44+'[1]Критерии учреждения'!AK44+'[1]Критерии учреждения'!AL44+'[1]Критерии учреждения'!AM44+'[1]Критерии учреждения'!AN44</f>
        <v>9</v>
      </c>
      <c r="F33" s="181">
        <f>'[1]Критерии учреждения'!AO44</f>
        <v>0</v>
      </c>
      <c r="G33" s="193">
        <f t="shared" si="0"/>
        <v>77</v>
      </c>
    </row>
    <row r="34" spans="1:7" ht="31.5" x14ac:dyDescent="0.25">
      <c r="A34" s="199" t="s">
        <v>76</v>
      </c>
      <c r="B34" s="178">
        <f>'[1]Критерии учреждения'!C45</f>
        <v>40</v>
      </c>
      <c r="C34" s="179">
        <f>'[1]Критерии учреждения'!G45+'[1]Критерии учреждения'!I45+'[1]Критерии учреждения'!J45+'[1]Критерии учреждения'!K45</f>
        <v>10</v>
      </c>
      <c r="D34" s="180">
        <f>'[1]Критерии учреждения'!P45+'[1]Критерии учреждения'!T45+'[1]Критерии учреждения'!U45+'[1]Критерии учреждения'!W45+'[1]Критерии учреждения'!Y45+'[1]Критерии учреждения'!AC45</f>
        <v>18</v>
      </c>
      <c r="E34" s="180">
        <f>'[1]Критерии учреждения'!AD45+'[1]Критерии учреждения'!AE45+'[1]Критерии учреждения'!AF45+'[1]Критерии учреждения'!AG45+'[1]Критерии учреждения'!AH45+'[1]Критерии учреждения'!AI45+'[1]Критерии учреждения'!AJ45+'[1]Критерии учреждения'!AK45+'[1]Критерии учреждения'!AL45+'[1]Критерии учреждения'!AM45+'[1]Критерии учреждения'!AN45</f>
        <v>8</v>
      </c>
      <c r="F34" s="181">
        <f>'[1]Критерии учреждения'!AO45</f>
        <v>0</v>
      </c>
      <c r="G34" s="193">
        <f t="shared" si="0"/>
        <v>76</v>
      </c>
    </row>
    <row r="35" spans="1:7" ht="31.5" x14ac:dyDescent="0.25">
      <c r="A35" s="190" t="s">
        <v>119</v>
      </c>
      <c r="B35" s="178">
        <f>'[1]Критерии учреждения'!C29</f>
        <v>40</v>
      </c>
      <c r="C35" s="179">
        <f>'[1]Критерии учреждения'!G29+'[1]Критерии учреждения'!I29+'[1]Критерии учреждения'!J29+'[1]Критерии учреждения'!K29</f>
        <v>7</v>
      </c>
      <c r="D35" s="180">
        <f>'[1]Критерии учреждения'!P29+'[1]Критерии учреждения'!T29+'[1]Критерии учреждения'!U29+'[1]Критерии учреждения'!W29+'[1]Критерии учреждения'!Y29+'[1]Критерии учреждения'!AC29</f>
        <v>20</v>
      </c>
      <c r="E35" s="180">
        <f>'[1]Критерии учреждения'!AD29+'[1]Критерии учреждения'!AE29+'[1]Критерии учреждения'!AF29+'[1]Критерии учреждения'!AG29+'[1]Критерии учреждения'!AH29+'[1]Критерии учреждения'!AI29+'[1]Критерии учреждения'!AJ29+'[1]Критерии учреждения'!AK29+'[1]Критерии учреждения'!AL29+'[1]Критерии учреждения'!AM29+'[1]Критерии учреждения'!AN29</f>
        <v>9</v>
      </c>
      <c r="F35" s="181">
        <f>'[1]Критерии учреждения'!AO29</f>
        <v>0</v>
      </c>
      <c r="G35" s="193">
        <f t="shared" si="0"/>
        <v>76</v>
      </c>
    </row>
    <row r="36" spans="1:7" s="184" customFormat="1" ht="31.5" x14ac:dyDescent="0.25">
      <c r="A36" s="185" t="s">
        <v>68</v>
      </c>
      <c r="B36" s="178">
        <f>'[1]Критерии учреждения'!C15</f>
        <v>40</v>
      </c>
      <c r="C36" s="179">
        <f>'[1]Критерии учреждения'!G15+'[1]Критерии учреждения'!I15+'[1]Критерии учреждения'!J15+'[1]Критерии учреждения'!K15</f>
        <v>10</v>
      </c>
      <c r="D36" s="180">
        <f>'[1]Критерии учреждения'!P15+'[1]Критерии учреждения'!T15+'[1]Критерии учреждения'!U15+'[1]Критерии учреждения'!W15+'[1]Критерии учреждения'!Y15+'[1]Критерии учреждения'!AC15</f>
        <v>16</v>
      </c>
      <c r="E36" s="180">
        <f>'[1]Критерии учреждения'!AD15+'[1]Критерии учреждения'!AE15+'[1]Критерии учреждения'!AF15+'[1]Критерии учреждения'!AG15+'[1]Критерии учреждения'!AH15+'[1]Критерии учреждения'!AI15+'[1]Критерии учреждения'!AJ15+'[1]Критерии учреждения'!AK15+'[1]Критерии учреждения'!AL15+'[1]Критерии учреждения'!AM15+'[1]Критерии учреждения'!AN15</f>
        <v>9</v>
      </c>
      <c r="F36" s="181">
        <f>'[1]Критерии учреждения'!AO15</f>
        <v>0</v>
      </c>
      <c r="G36" s="193">
        <f t="shared" si="0"/>
        <v>75</v>
      </c>
    </row>
    <row r="37" spans="1:7" ht="18.75" customHeight="1" x14ac:dyDescent="0.25">
      <c r="A37" s="188" t="s">
        <v>120</v>
      </c>
      <c r="B37" s="178">
        <f>'[1]Критерии учреждения'!C28</f>
        <v>40</v>
      </c>
      <c r="C37" s="179">
        <f>'[1]Критерии учреждения'!G28+'[1]Критерии учреждения'!I28+'[1]Критерии учреждения'!J28+'[1]Критерии учреждения'!K28</f>
        <v>4</v>
      </c>
      <c r="D37" s="180">
        <f>'[1]Критерии учреждения'!P28+'[1]Критерии учреждения'!T28+'[1]Критерии учреждения'!U28+'[1]Критерии учреждения'!W28+'[1]Критерии учреждения'!Y28+'[1]Критерии учреждения'!AC28</f>
        <v>21</v>
      </c>
      <c r="E37" s="180">
        <f>'[1]Критерии учреждения'!AD28+'[1]Критерии учреждения'!AE28+'[1]Критерии учреждения'!AF28+'[1]Критерии учреждения'!AG28+'[1]Критерии учреждения'!AH28+'[1]Критерии учреждения'!AI28+'[1]Критерии учреждения'!AJ28+'[1]Критерии учреждения'!AK28+'[1]Критерии учреждения'!AL28+'[1]Критерии учреждения'!AM28+'[1]Критерии учреждения'!AN28</f>
        <v>9</v>
      </c>
      <c r="F37" s="181">
        <f>'[1]Критерии учреждения'!AO28</f>
        <v>0</v>
      </c>
      <c r="G37" s="193">
        <f t="shared" si="0"/>
        <v>74</v>
      </c>
    </row>
    <row r="38" spans="1:7" ht="31.5" x14ac:dyDescent="0.25">
      <c r="A38" s="200" t="s">
        <v>121</v>
      </c>
      <c r="B38" s="178">
        <f>'[1]Критерии учреждения'!C41</f>
        <v>40</v>
      </c>
      <c r="C38" s="179">
        <f>'[1]Критерии учреждения'!G41+'[1]Критерии учреждения'!I41+'[1]Критерии учреждения'!J41+'[1]Критерии учреждения'!K41</f>
        <v>7</v>
      </c>
      <c r="D38" s="180">
        <f>'[1]Критерии учреждения'!P41+'[1]Критерии учреждения'!T41+'[1]Критерии учреждения'!U41+'[1]Критерии учреждения'!W41+'[1]Критерии учреждения'!Y41+'[1]Критерии учреждения'!AC41</f>
        <v>18</v>
      </c>
      <c r="E38" s="180">
        <f>'[1]Критерии учреждения'!AD41+'[1]Критерии учреждения'!AE41+'[1]Критерии учреждения'!AF41+'[1]Критерии учреждения'!AG41+'[1]Критерии учреждения'!AH41+'[1]Критерии учреждения'!AI41+'[1]Критерии учреждения'!AJ41+'[1]Критерии учреждения'!AK41+'[1]Критерии учреждения'!AL41+'[1]Критерии учреждения'!AM41+'[1]Критерии учреждения'!AN41</f>
        <v>9</v>
      </c>
      <c r="F38" s="181">
        <f>'[1]Критерии учреждения'!AO41</f>
        <v>0</v>
      </c>
      <c r="G38" s="193">
        <f t="shared" si="0"/>
        <v>74</v>
      </c>
    </row>
    <row r="39" spans="1:7" ht="33" customHeight="1" x14ac:dyDescent="0.25">
      <c r="A39" s="201" t="s">
        <v>122</v>
      </c>
      <c r="B39" s="178">
        <f>'[1]Критерии учреждения'!C46</f>
        <v>40</v>
      </c>
      <c r="C39" s="179">
        <f>'[1]Критерии учреждения'!G46+'[1]Критерии учреждения'!I46+'[1]Критерии учреждения'!J46+'[1]Критерии учреждения'!K46</f>
        <v>10</v>
      </c>
      <c r="D39" s="180">
        <f>'[1]Критерии учреждения'!P46+'[1]Критерии учреждения'!T46+'[1]Критерии учреждения'!U46+'[1]Критерии учреждения'!W46+'[1]Критерии учреждения'!Y46+'[1]Критерии учреждения'!AC46</f>
        <v>16</v>
      </c>
      <c r="E39" s="180">
        <f>'[1]Критерии учреждения'!AD46+'[1]Критерии учреждения'!AE46+'[1]Критерии учреждения'!AF46+'[1]Критерии учреждения'!AG46+'[1]Критерии учреждения'!AH46+'[1]Критерии учреждения'!AI46+'[1]Критерии учреждения'!AJ46+'[1]Критерии учреждения'!AK46+'[1]Критерии учреждения'!AL46+'[1]Критерии учреждения'!AM46+'[1]Критерии учреждения'!AN46</f>
        <v>7.5</v>
      </c>
      <c r="F39" s="181">
        <f>'[1]Критерии учреждения'!AO46</f>
        <v>0</v>
      </c>
      <c r="G39" s="193">
        <f t="shared" si="0"/>
        <v>73.5</v>
      </c>
    </row>
    <row r="40" spans="1:7" ht="39.75" customHeight="1" x14ac:dyDescent="0.25">
      <c r="A40" s="185" t="s">
        <v>58</v>
      </c>
      <c r="B40" s="178">
        <f>'[1]Критерии учреждения'!C9</f>
        <v>40</v>
      </c>
      <c r="C40" s="179">
        <f>'[1]Критерии учреждения'!G9+'[1]Критерии учреждения'!I9+'[1]Критерии учреждения'!J9+'[1]Критерии учреждения'!K9</f>
        <v>7</v>
      </c>
      <c r="D40" s="180">
        <f>'[1]Критерии учреждения'!P9+'[1]Критерии учреждения'!T9+'[1]Критерии учреждения'!U9+'[1]Критерии учреждения'!W9+'[1]Критерии учреждения'!Y9+'[1]Критерии учреждения'!AC9</f>
        <v>17</v>
      </c>
      <c r="E40" s="180">
        <f>'[1]Критерии учреждения'!AD9+'[1]Критерии учреждения'!AE9+'[1]Критерии учреждения'!AF9+'[1]Критерии учреждения'!AG9+'[1]Критерии учреждения'!AH9+'[1]Критерии учреждения'!AI9+'[1]Критерии учреждения'!AJ9+'[1]Критерии учреждения'!AK9+'[1]Критерии учреждения'!AL9+'[1]Критерии учреждения'!AM9+'[1]Критерии учреждения'!AN9</f>
        <v>9</v>
      </c>
      <c r="F40" s="181">
        <f>'[1]Критерии учреждения'!AO9</f>
        <v>0</v>
      </c>
      <c r="G40" s="195">
        <f t="shared" si="0"/>
        <v>73</v>
      </c>
    </row>
    <row r="41" spans="1:7" s="184" customFormat="1" ht="33" customHeight="1" x14ac:dyDescent="0.25">
      <c r="A41" s="202" t="s">
        <v>123</v>
      </c>
      <c r="B41" s="178">
        <f>'[1]Критерии учреждения'!C40</f>
        <v>40</v>
      </c>
      <c r="C41" s="179">
        <f>'[1]Критерии учреждения'!G40+'[1]Критерии учреждения'!I40+'[1]Критерии учреждения'!J40+'[1]Критерии учреждения'!K40</f>
        <v>10</v>
      </c>
      <c r="D41" s="180">
        <f>'[1]Критерии учреждения'!P40+'[1]Критерии учреждения'!T40+'[1]Критерии учреждения'!U40+'[1]Критерии учреждения'!W40+'[1]Критерии учреждения'!Y40+'[1]Критерии учреждения'!AC40</f>
        <v>14</v>
      </c>
      <c r="E41" s="180">
        <f>'[1]Критерии учреждения'!AD40+'[1]Критерии учреждения'!AE40+'[1]Критерии учреждения'!AF40+'[1]Критерии учреждения'!AG40+'[1]Критерии учреждения'!AH40+'[1]Критерии учреждения'!AI40+'[1]Критерии учреждения'!AJ40+'[1]Критерии учреждения'!AK40+'[1]Критерии учреждения'!AL40+'[1]Критерии учреждения'!AM40+'[1]Критерии учреждения'!AN40</f>
        <v>9</v>
      </c>
      <c r="F41" s="181">
        <f>'[1]Критерии учреждения'!AO40</f>
        <v>0</v>
      </c>
      <c r="G41" s="195">
        <f t="shared" si="0"/>
        <v>73</v>
      </c>
    </row>
    <row r="42" spans="1:7" ht="35.25" customHeight="1" x14ac:dyDescent="0.25">
      <c r="A42" s="190" t="s">
        <v>124</v>
      </c>
      <c r="B42" s="178">
        <f>'[1]Критерии учреждения'!C35</f>
        <v>40</v>
      </c>
      <c r="C42" s="179">
        <f>'[1]Критерии учреждения'!G35+'[1]Критерии учреждения'!I35+'[1]Критерии учреждения'!J35+'[1]Критерии учреждения'!K35</f>
        <v>10</v>
      </c>
      <c r="D42" s="180">
        <f>'[1]Критерии учреждения'!P35+'[1]Критерии учреждения'!T35+'[1]Критерии учреждения'!U35+'[1]Критерии учреждения'!W35+'[1]Критерии учреждения'!Y35+'[1]Критерии учреждения'!AC35</f>
        <v>12</v>
      </c>
      <c r="E42" s="180">
        <f>'[1]Критерии учреждения'!AD35+'[1]Критерии учреждения'!AE35+'[1]Критерии учреждения'!AF35+'[1]Критерии учреждения'!AG35+'[1]Критерии учреждения'!AH35+'[1]Критерии учреждения'!AI35+'[1]Критерии учреждения'!AJ35+'[1]Критерии учреждения'!AK35+'[1]Критерии учреждения'!AL35+'[1]Критерии учреждения'!AM35+'[1]Критерии учреждения'!AN35</f>
        <v>7</v>
      </c>
      <c r="F42" s="181">
        <f>'[1]Критерии учреждения'!AO35</f>
        <v>0</v>
      </c>
      <c r="G42" s="193">
        <f t="shared" si="0"/>
        <v>69</v>
      </c>
    </row>
    <row r="43" spans="1:7" ht="31.5" x14ac:dyDescent="0.25">
      <c r="A43" s="190" t="s">
        <v>125</v>
      </c>
      <c r="B43" s="178">
        <f>'[1]Критерии учреждения'!C37</f>
        <v>40</v>
      </c>
      <c r="C43" s="179">
        <f>'[1]Критерии учреждения'!G37+'[1]Критерии учреждения'!I37+'[1]Критерии учреждения'!J37+'[1]Критерии учреждения'!K37</f>
        <v>7</v>
      </c>
      <c r="D43" s="180">
        <f>'[1]Критерии учреждения'!P37+'[1]Критерии учреждения'!T37+'[1]Критерии учреждения'!U37+'[1]Критерии учреждения'!W37+'[1]Критерии учреждения'!Y37+'[1]Критерии учреждения'!AC37</f>
        <v>13</v>
      </c>
      <c r="E43" s="180">
        <f>'[1]Критерии учреждения'!AD37+'[1]Критерии учреждения'!AE37+'[1]Критерии учреждения'!AF37+'[1]Критерии учреждения'!AG37+'[1]Критерии учреждения'!AH37+'[1]Критерии учреждения'!AI37+'[1]Критерии учреждения'!AJ37+'[1]Критерии учреждения'!AK37+'[1]Критерии учреждения'!AL37+'[1]Критерии учреждения'!AM37+'[1]Критерии учреждения'!AN37</f>
        <v>8</v>
      </c>
      <c r="F43" s="181">
        <f>'[1]Критерии учреждения'!AO37</f>
        <v>0</v>
      </c>
      <c r="G43" s="193">
        <f t="shared" si="0"/>
        <v>68</v>
      </c>
    </row>
    <row r="44" spans="1:7" x14ac:dyDescent="0.25">
      <c r="A44" s="203"/>
      <c r="B44" s="204"/>
      <c r="C44" s="204"/>
      <c r="D44" s="204"/>
      <c r="E44" s="204"/>
      <c r="F44" s="205"/>
      <c r="G44" s="206"/>
    </row>
    <row r="45" spans="1:7" ht="19.5" customHeight="1" x14ac:dyDescent="0.25">
      <c r="A45" s="207"/>
      <c r="B45" s="207"/>
      <c r="C45" s="204" t="s">
        <v>126</v>
      </c>
      <c r="D45" s="204" t="s">
        <v>127</v>
      </c>
      <c r="E45" s="204" t="s">
        <v>128</v>
      </c>
      <c r="F45" s="205"/>
      <c r="G45" s="204" t="s">
        <v>129</v>
      </c>
    </row>
    <row r="46" spans="1:7" ht="19.5" customHeight="1" x14ac:dyDescent="0.25">
      <c r="A46" s="208"/>
      <c r="B46" s="208"/>
      <c r="C46" s="204" t="s">
        <v>130</v>
      </c>
      <c r="D46" s="204" t="s">
        <v>131</v>
      </c>
      <c r="E46" s="204" t="s">
        <v>132</v>
      </c>
      <c r="F46" s="205"/>
      <c r="G46" s="204" t="s">
        <v>129</v>
      </c>
    </row>
    <row r="47" spans="1:7" ht="19.5" customHeight="1" x14ac:dyDescent="0.25">
      <c r="A47" s="209"/>
      <c r="B47" s="209"/>
      <c r="C47" s="204" t="s">
        <v>133</v>
      </c>
      <c r="D47" s="204" t="s">
        <v>134</v>
      </c>
      <c r="E47" s="204" t="s">
        <v>135</v>
      </c>
      <c r="F47" s="205"/>
      <c r="G47" s="204" t="s">
        <v>129</v>
      </c>
    </row>
    <row r="48" spans="1:7" ht="19.5" customHeight="1" x14ac:dyDescent="0.25">
      <c r="A48" s="210"/>
      <c r="B48" s="210"/>
      <c r="C48" s="204" t="s">
        <v>136</v>
      </c>
      <c r="D48" s="204" t="s">
        <v>137</v>
      </c>
      <c r="E48" s="204" t="s">
        <v>138</v>
      </c>
      <c r="F48" s="205"/>
      <c r="G48" s="204" t="s">
        <v>129</v>
      </c>
    </row>
    <row r="51" spans="1:7" x14ac:dyDescent="0.25">
      <c r="A51" s="211"/>
      <c r="B51" s="211"/>
      <c r="C51" s="211"/>
      <c r="D51" s="212"/>
      <c r="E51" s="212"/>
      <c r="F51" s="212"/>
      <c r="G51" s="212"/>
    </row>
  </sheetData>
  <mergeCells count="6">
    <mergeCell ref="A1:G1"/>
    <mergeCell ref="A45:B45"/>
    <mergeCell ref="A46:B46"/>
    <mergeCell ref="A47:B47"/>
    <mergeCell ref="A48:B48"/>
    <mergeCell ref="A51:C51"/>
  </mergeCells>
  <printOptions horizontalCentered="1"/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Уровень исп. ГЗ</vt:lpstr>
      <vt:lpstr>Свод по балам учреждения</vt:lpstr>
      <vt:lpstr>'Свод по балам учреждения'!Заголовки_для_печати</vt:lpstr>
      <vt:lpstr>'Свод по балам учреждения'!Область_печати</vt:lpstr>
      <vt:lpstr>'Уровень исп. ГЗ'!Область_печати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2021-08-02T14:34:12Z</dcterms:created>
  <dcterms:modified xsi:type="dcterms:W3CDTF">2021-08-02T14:34:40Z</dcterms:modified>
</cp:coreProperties>
</file>