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на сайт\"/>
    </mc:Choice>
  </mc:AlternateContent>
  <bookViews>
    <workbookView xWindow="0" yWindow="0" windowWidth="28800" windowHeight="12000"/>
  </bookViews>
  <sheets>
    <sheet name="Отчет об исполнении госзадания" sheetId="1" r:id="rId1"/>
    <sheet name="Свод по балам учреждения" sheetId="2" r:id="rId2"/>
  </sheets>
  <externalReferences>
    <externalReference r:id="rId3"/>
  </externalReferences>
  <definedNames>
    <definedName name="_xlnm.Print_Titles" localSheetId="1">'Свод по балам учреждения'!$2:$3</definedName>
    <definedName name="_xlnm.Print_Area" localSheetId="0">'Отчет об исполнении госзадания'!$A$1:$U$80</definedName>
    <definedName name="_xlnm.Print_Area" localSheetId="1">'Свод по балам учреждения'!$A$1:$G$50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G43" i="2" s="1"/>
  <c r="E43" i="2"/>
  <c r="D43" i="2"/>
  <c r="C43" i="2"/>
  <c r="B43" i="2"/>
  <c r="F42" i="2"/>
  <c r="G42" i="2" s="1"/>
  <c r="E42" i="2"/>
  <c r="D42" i="2"/>
  <c r="C42" i="2"/>
  <c r="B42" i="2"/>
  <c r="F41" i="2"/>
  <c r="G41" i="2" s="1"/>
  <c r="E41" i="2"/>
  <c r="D41" i="2"/>
  <c r="C41" i="2"/>
  <c r="B41" i="2"/>
  <c r="F40" i="2"/>
  <c r="G40" i="2" s="1"/>
  <c r="E40" i="2"/>
  <c r="D40" i="2"/>
  <c r="C40" i="2"/>
  <c r="B40" i="2"/>
  <c r="F39" i="2"/>
  <c r="G39" i="2" s="1"/>
  <c r="E39" i="2"/>
  <c r="D39" i="2"/>
  <c r="C39" i="2"/>
  <c r="B39" i="2"/>
  <c r="F38" i="2"/>
  <c r="G38" i="2" s="1"/>
  <c r="E38" i="2"/>
  <c r="D38" i="2"/>
  <c r="C38" i="2"/>
  <c r="B38" i="2"/>
  <c r="F37" i="2"/>
  <c r="G37" i="2" s="1"/>
  <c r="E37" i="2"/>
  <c r="D37" i="2"/>
  <c r="C37" i="2"/>
  <c r="B37" i="2"/>
  <c r="F36" i="2"/>
  <c r="G36" i="2" s="1"/>
  <c r="E36" i="2"/>
  <c r="D36" i="2"/>
  <c r="C36" i="2"/>
  <c r="B36" i="2"/>
  <c r="F35" i="2"/>
  <c r="G35" i="2" s="1"/>
  <c r="E35" i="2"/>
  <c r="D35" i="2"/>
  <c r="C35" i="2"/>
  <c r="B35" i="2"/>
  <c r="F34" i="2"/>
  <c r="G34" i="2" s="1"/>
  <c r="E34" i="2"/>
  <c r="D34" i="2"/>
  <c r="C34" i="2"/>
  <c r="B34" i="2"/>
  <c r="F33" i="2"/>
  <c r="G33" i="2" s="1"/>
  <c r="E33" i="2"/>
  <c r="D33" i="2"/>
  <c r="C33" i="2"/>
  <c r="B33" i="2"/>
  <c r="F32" i="2"/>
  <c r="G32" i="2" s="1"/>
  <c r="E32" i="2"/>
  <c r="D32" i="2"/>
  <c r="C32" i="2"/>
  <c r="B32" i="2"/>
  <c r="F31" i="2"/>
  <c r="G31" i="2" s="1"/>
  <c r="E31" i="2"/>
  <c r="D31" i="2"/>
  <c r="C31" i="2"/>
  <c r="B31" i="2"/>
  <c r="F30" i="2"/>
  <c r="G30" i="2" s="1"/>
  <c r="E30" i="2"/>
  <c r="D30" i="2"/>
  <c r="C30" i="2"/>
  <c r="B30" i="2"/>
  <c r="F29" i="2"/>
  <c r="G29" i="2" s="1"/>
  <c r="E29" i="2"/>
  <c r="D29" i="2"/>
  <c r="C29" i="2"/>
  <c r="B29" i="2"/>
  <c r="F28" i="2"/>
  <c r="G28" i="2" s="1"/>
  <c r="E28" i="2"/>
  <c r="D28" i="2"/>
  <c r="C28" i="2"/>
  <c r="B28" i="2"/>
  <c r="F27" i="2"/>
  <c r="G27" i="2" s="1"/>
  <c r="E27" i="2"/>
  <c r="D27" i="2"/>
  <c r="C27" i="2"/>
  <c r="B27" i="2"/>
  <c r="F26" i="2"/>
  <c r="G26" i="2" s="1"/>
  <c r="E26" i="2"/>
  <c r="D26" i="2"/>
  <c r="C26" i="2"/>
  <c r="B26" i="2"/>
  <c r="F25" i="2"/>
  <c r="G25" i="2" s="1"/>
  <c r="E25" i="2"/>
  <c r="D25" i="2"/>
  <c r="C25" i="2"/>
  <c r="B25" i="2"/>
  <c r="F24" i="2"/>
  <c r="G24" i="2" s="1"/>
  <c r="E24" i="2"/>
  <c r="D24" i="2"/>
  <c r="C24" i="2"/>
  <c r="B24" i="2"/>
  <c r="F23" i="2"/>
  <c r="G23" i="2" s="1"/>
  <c r="E23" i="2"/>
  <c r="D23" i="2"/>
  <c r="C23" i="2"/>
  <c r="B23" i="2"/>
  <c r="F22" i="2"/>
  <c r="G22" i="2" s="1"/>
  <c r="E22" i="2"/>
  <c r="D22" i="2"/>
  <c r="C22" i="2"/>
  <c r="B22" i="2"/>
  <c r="F21" i="2"/>
  <c r="G21" i="2" s="1"/>
  <c r="E21" i="2"/>
  <c r="D21" i="2"/>
  <c r="C21" i="2"/>
  <c r="B21" i="2"/>
  <c r="F20" i="2"/>
  <c r="G20" i="2" s="1"/>
  <c r="E20" i="2"/>
  <c r="D20" i="2"/>
  <c r="C20" i="2"/>
  <c r="B20" i="2"/>
  <c r="F19" i="2"/>
  <c r="G19" i="2" s="1"/>
  <c r="E19" i="2"/>
  <c r="D19" i="2"/>
  <c r="C19" i="2"/>
  <c r="B19" i="2"/>
  <c r="F18" i="2"/>
  <c r="G18" i="2" s="1"/>
  <c r="E18" i="2"/>
  <c r="D18" i="2"/>
  <c r="C18" i="2"/>
  <c r="B18" i="2"/>
  <c r="F17" i="2"/>
  <c r="G17" i="2" s="1"/>
  <c r="E17" i="2"/>
  <c r="D17" i="2"/>
  <c r="C17" i="2"/>
  <c r="B17" i="2"/>
  <c r="F16" i="2"/>
  <c r="G16" i="2" s="1"/>
  <c r="E16" i="2"/>
  <c r="D16" i="2"/>
  <c r="C16" i="2"/>
  <c r="B16" i="2"/>
  <c r="F15" i="2"/>
  <c r="G15" i="2" s="1"/>
  <c r="E15" i="2"/>
  <c r="D15" i="2"/>
  <c r="C15" i="2"/>
  <c r="B15" i="2"/>
  <c r="F14" i="2"/>
  <c r="G14" i="2" s="1"/>
  <c r="E14" i="2"/>
  <c r="D14" i="2"/>
  <c r="C14" i="2"/>
  <c r="B14" i="2"/>
  <c r="F13" i="2"/>
  <c r="G13" i="2" s="1"/>
  <c r="E13" i="2"/>
  <c r="D13" i="2"/>
  <c r="C13" i="2"/>
  <c r="B13" i="2"/>
  <c r="F12" i="2"/>
  <c r="G12" i="2" s="1"/>
  <c r="E12" i="2"/>
  <c r="D12" i="2"/>
  <c r="C12" i="2"/>
  <c r="B12" i="2"/>
  <c r="F11" i="2"/>
  <c r="G11" i="2" s="1"/>
  <c r="E11" i="2"/>
  <c r="D11" i="2"/>
  <c r="C11" i="2"/>
  <c r="B11" i="2"/>
  <c r="F10" i="2"/>
  <c r="G10" i="2" s="1"/>
  <c r="E10" i="2"/>
  <c r="D10" i="2"/>
  <c r="C10" i="2"/>
  <c r="B10" i="2"/>
  <c r="F9" i="2"/>
  <c r="G9" i="2" s="1"/>
  <c r="E9" i="2"/>
  <c r="D9" i="2"/>
  <c r="C9" i="2"/>
  <c r="B9" i="2"/>
  <c r="F8" i="2"/>
  <c r="G8" i="2" s="1"/>
  <c r="E8" i="2"/>
  <c r="D8" i="2"/>
  <c r="C8" i="2"/>
  <c r="B8" i="2"/>
  <c r="F7" i="2"/>
  <c r="G7" i="2" s="1"/>
  <c r="E7" i="2"/>
  <c r="D7" i="2"/>
  <c r="C7" i="2"/>
  <c r="B7" i="2"/>
  <c r="F6" i="2"/>
  <c r="G6" i="2" s="1"/>
  <c r="E6" i="2"/>
  <c r="D6" i="2"/>
  <c r="C6" i="2"/>
  <c r="B6" i="2"/>
  <c r="F5" i="2"/>
  <c r="G5" i="2" s="1"/>
  <c r="E5" i="2"/>
  <c r="D5" i="2"/>
  <c r="C5" i="2"/>
  <c r="B5" i="2"/>
  <c r="F4" i="2"/>
  <c r="G4" i="2" s="1"/>
  <c r="E4" i="2"/>
  <c r="D4" i="2"/>
  <c r="C4" i="2"/>
  <c r="B4" i="2"/>
  <c r="O78" i="1"/>
  <c r="I78" i="1"/>
  <c r="P78" i="1" s="1"/>
  <c r="D78" i="1"/>
  <c r="O73" i="1"/>
  <c r="L73" i="1"/>
  <c r="I73" i="1"/>
  <c r="P73" i="1" s="1"/>
  <c r="O72" i="1"/>
  <c r="I72" i="1"/>
  <c r="P72" i="1" s="1"/>
  <c r="D72" i="1"/>
  <c r="O71" i="1"/>
  <c r="H71" i="1"/>
  <c r="I71" i="1" s="1"/>
  <c r="P71" i="1" s="1"/>
  <c r="D71" i="1"/>
  <c r="C71" i="1"/>
  <c r="O65" i="1"/>
  <c r="H65" i="1"/>
  <c r="I65" i="1" s="1"/>
  <c r="E65" i="1"/>
  <c r="P65" i="1" s="1"/>
  <c r="O64" i="1"/>
  <c r="L64" i="1"/>
  <c r="H64" i="1"/>
  <c r="I64" i="1" s="1"/>
  <c r="P64" i="1" s="1"/>
  <c r="E64" i="1"/>
  <c r="O63" i="1"/>
  <c r="L63" i="1"/>
  <c r="K63" i="1"/>
  <c r="I63" i="1"/>
  <c r="P63" i="1" s="1"/>
  <c r="O62" i="1"/>
  <c r="L62" i="1"/>
  <c r="H62" i="1"/>
  <c r="E62" i="1"/>
  <c r="I62" i="1" s="1"/>
  <c r="N58" i="1"/>
  <c r="M58" i="1"/>
  <c r="J58" i="1"/>
  <c r="I58" i="1"/>
  <c r="G58" i="1"/>
  <c r="F58" i="1"/>
  <c r="D58" i="1"/>
  <c r="C58" i="1"/>
  <c r="H57" i="1"/>
  <c r="L57" i="1" s="1"/>
  <c r="P57" i="1" s="1"/>
  <c r="G57" i="1"/>
  <c r="D57" i="1"/>
  <c r="L56" i="1"/>
  <c r="P56" i="1" s="1"/>
  <c r="L55" i="1"/>
  <c r="P55" i="1" s="1"/>
  <c r="D55" i="1"/>
  <c r="J50" i="1"/>
  <c r="I50" i="1"/>
  <c r="F50" i="1"/>
  <c r="C50" i="1"/>
  <c r="L49" i="1"/>
  <c r="G49" i="1"/>
  <c r="D49" i="1"/>
  <c r="L48" i="1"/>
  <c r="J48" i="1"/>
  <c r="G48" i="1"/>
  <c r="D48" i="1"/>
  <c r="D50" i="1" s="1"/>
  <c r="L47" i="1"/>
  <c r="G47" i="1"/>
  <c r="D47" i="1"/>
  <c r="L46" i="1"/>
  <c r="J46" i="1"/>
  <c r="G46" i="1"/>
  <c r="D46" i="1"/>
  <c r="L45" i="1"/>
  <c r="J45" i="1"/>
  <c r="G45" i="1"/>
  <c r="G50" i="1" s="1"/>
  <c r="X4" i="1" s="1"/>
  <c r="D45" i="1"/>
  <c r="S39" i="1"/>
  <c r="R39" i="1"/>
  <c r="O39" i="1"/>
  <c r="H39" i="1"/>
  <c r="H34" i="1"/>
  <c r="Q33" i="1"/>
  <c r="W33" i="1" s="1"/>
  <c r="P33" i="1"/>
  <c r="V33" i="1" s="1"/>
  <c r="H33" i="1"/>
  <c r="D33" i="1"/>
  <c r="S32" i="1"/>
  <c r="N32" i="1"/>
  <c r="M32" i="1"/>
  <c r="F32" i="1"/>
  <c r="R31" i="1"/>
  <c r="L31" i="1"/>
  <c r="N31" i="1" s="1"/>
  <c r="F31" i="1"/>
  <c r="R30" i="1"/>
  <c r="N30" i="1"/>
  <c r="L30" i="1"/>
  <c r="M30" i="1" s="1"/>
  <c r="S30" i="1" s="1"/>
  <c r="F30" i="1"/>
  <c r="R29" i="1"/>
  <c r="N29" i="1"/>
  <c r="M29" i="1"/>
  <c r="F29" i="1"/>
  <c r="S29" i="1" s="1"/>
  <c r="L28" i="1"/>
  <c r="N28" i="1" s="1"/>
  <c r="F28" i="1"/>
  <c r="R27" i="1"/>
  <c r="N27" i="1"/>
  <c r="M27" i="1"/>
  <c r="F27" i="1"/>
  <c r="S27" i="1" s="1"/>
  <c r="N26" i="1"/>
  <c r="L26" i="1"/>
  <c r="M26" i="1" s="1"/>
  <c r="F26" i="1"/>
  <c r="N25" i="1"/>
  <c r="M25" i="1"/>
  <c r="L25" i="1"/>
  <c r="F25" i="1"/>
  <c r="S25" i="1" s="1"/>
  <c r="R24" i="1"/>
  <c r="N24" i="1"/>
  <c r="M24" i="1"/>
  <c r="F24" i="1"/>
  <c r="S24" i="1" s="1"/>
  <c r="R23" i="1"/>
  <c r="N23" i="1"/>
  <c r="L23" i="1"/>
  <c r="M23" i="1" s="1"/>
  <c r="S23" i="1" s="1"/>
  <c r="F23" i="1"/>
  <c r="N22" i="1"/>
  <c r="M22" i="1"/>
  <c r="L22" i="1"/>
  <c r="F22" i="1"/>
  <c r="S22" i="1" s="1"/>
  <c r="Q18" i="1"/>
  <c r="P18" i="1"/>
  <c r="H18" i="1"/>
  <c r="D18" i="1"/>
  <c r="D34" i="1" s="1"/>
  <c r="L17" i="1"/>
  <c r="N17" i="1" s="1"/>
  <c r="F17" i="1"/>
  <c r="R16" i="1"/>
  <c r="N16" i="1"/>
  <c r="L16" i="1"/>
  <c r="M16" i="1" s="1"/>
  <c r="S16" i="1" s="1"/>
  <c r="F16" i="1"/>
  <c r="N15" i="1"/>
  <c r="M15" i="1"/>
  <c r="L15" i="1"/>
  <c r="F15" i="1"/>
  <c r="S15" i="1" s="1"/>
  <c r="L14" i="1"/>
  <c r="N14" i="1" s="1"/>
  <c r="F14" i="1"/>
  <c r="N13" i="1"/>
  <c r="M13" i="1"/>
  <c r="S13" i="1" s="1"/>
  <c r="F13" i="1"/>
  <c r="N12" i="1"/>
  <c r="M12" i="1"/>
  <c r="S12" i="1" s="1"/>
  <c r="F12" i="1"/>
  <c r="N11" i="1"/>
  <c r="M11" i="1"/>
  <c r="S11" i="1" s="1"/>
  <c r="F11" i="1"/>
  <c r="N10" i="1"/>
  <c r="M10" i="1"/>
  <c r="S10" i="1" s="1"/>
  <c r="F10" i="1"/>
  <c r="D10" i="1"/>
  <c r="N9" i="1"/>
  <c r="L9" i="1"/>
  <c r="M9" i="1" s="1"/>
  <c r="F9" i="1"/>
  <c r="S8" i="1"/>
  <c r="L8" i="1"/>
  <c r="N8" i="1" s="1"/>
  <c r="F8" i="1"/>
  <c r="R7" i="1"/>
  <c r="L7" i="1"/>
  <c r="M7" i="1" s="1"/>
  <c r="S7" i="1" s="1"/>
  <c r="F7" i="1"/>
  <c r="E7" i="1"/>
  <c r="N7" i="1" s="1"/>
  <c r="N6" i="1"/>
  <c r="M6" i="1"/>
  <c r="L6" i="1"/>
  <c r="F6" i="1"/>
  <c r="S6" i="1" s="1"/>
  <c r="S17" i="1" l="1"/>
  <c r="S9" i="1"/>
  <c r="S14" i="1"/>
  <c r="S26" i="1"/>
  <c r="M14" i="1"/>
  <c r="M17" i="1"/>
  <c r="M28" i="1"/>
  <c r="S28" i="1" s="1"/>
  <c r="M31" i="1"/>
  <c r="S31" i="1" s="1"/>
  <c r="L58" i="1"/>
  <c r="P62" i="1"/>
</calcChain>
</file>

<file path=xl/sharedStrings.xml><?xml version="1.0" encoding="utf-8"?>
<sst xmlns="http://schemas.openxmlformats.org/spreadsheetml/2006/main" count="299" uniqueCount="131">
  <si>
    <t xml:space="preserve">Уровень исполнения Государственного задания за  2018 год </t>
  </si>
  <si>
    <t>№</t>
  </si>
  <si>
    <t>Наименование учреждения</t>
  </si>
  <si>
    <t>Показатели качества</t>
  </si>
  <si>
    <t>N усл</t>
  </si>
  <si>
    <t>Показатели объема</t>
  </si>
  <si>
    <t>N кач</t>
  </si>
  <si>
    <t xml:space="preserve">N задание
Уровень исполнения ГЗ (%) </t>
  </si>
  <si>
    <t>Число баллов</t>
  </si>
  <si>
    <t>Доходы (тыс.руб.)</t>
  </si>
  <si>
    <t>N доход</t>
  </si>
  <si>
    <t>Количество публичных показов спектаклей (единиц)</t>
  </si>
  <si>
    <t>Число обслуженных (зрителей)</t>
  </si>
  <si>
    <t xml:space="preserve"> Количество новых (капитально-возобновленных) постановок</t>
  </si>
  <si>
    <t>план</t>
  </si>
  <si>
    <t>факт</t>
  </si>
  <si>
    <t>Русский театр</t>
  </si>
  <si>
    <t>Аварский театр</t>
  </si>
  <si>
    <t>Кумыкский театр</t>
  </si>
  <si>
    <t>Даргинский театр</t>
  </si>
  <si>
    <t>Лезгинский театр</t>
  </si>
  <si>
    <t>Лакский театр</t>
  </si>
  <si>
    <t>Театр кукол</t>
  </si>
  <si>
    <t>Театр оперы и бал.</t>
  </si>
  <si>
    <t>Азербайджанский т.</t>
  </si>
  <si>
    <t>Ногайский театр</t>
  </si>
  <si>
    <t>Табасаранский театр</t>
  </si>
  <si>
    <t>Театр поэзии</t>
  </si>
  <si>
    <t>Количество новых (капитально-возобновленных) концертов</t>
  </si>
  <si>
    <t>Даггосфилармония</t>
  </si>
  <si>
    <t>Анс. Дагестан</t>
  </si>
  <si>
    <t>Молодость Дагест.</t>
  </si>
  <si>
    <t>Ногайский оркестр</t>
  </si>
  <si>
    <t>Терский каз. ансамб.</t>
  </si>
  <si>
    <t>Оркестр нар. инстр</t>
  </si>
  <si>
    <t>Анс. Айланай</t>
  </si>
  <si>
    <t>Дагестан концерт</t>
  </si>
  <si>
    <t>Анс. Лезгинка</t>
  </si>
  <si>
    <t>Анс. Каспий</t>
  </si>
  <si>
    <t>Чародинский хор</t>
  </si>
  <si>
    <t>N задание</t>
  </si>
  <si>
    <t>Количество подготовленных новых мероприятий (единиц)</t>
  </si>
  <si>
    <t>Организация деятельности клубных формирований самодеятельного народного творчества (единиц)</t>
  </si>
  <si>
    <t>Количество участников мероприятий (человек)</t>
  </si>
  <si>
    <t>Количество проведенных мероприятий 
(единиц)</t>
  </si>
  <si>
    <t>ГБУК РД «Республиканский дом народного творчества»</t>
  </si>
  <si>
    <t>музеи</t>
  </si>
  <si>
    <t xml:space="preserve"> Количество экспозиций и выставок
(единиц)</t>
  </si>
  <si>
    <t>Количество посетителей музейных экспозиций 
(чел.)</t>
  </si>
  <si>
    <t>ГБУ РД «Национальный музей Республики Дагестан им. А. Тахо-Годи»</t>
  </si>
  <si>
    <t>ГБУ РД «Дагестанский музей изобразительных искусств им. П.С. Гамзатовой»</t>
  </si>
  <si>
    <t>ГБУ РД «Дербентский государственный историко-архитектурный и художественный музей-заповедник»</t>
  </si>
  <si>
    <t>ГБУ РД «Музей-заповедник – этнографический комплекс «Дагестанский аул»</t>
  </si>
  <si>
    <t>ГБУ РД «Музей истории мировых культур и религий»</t>
  </si>
  <si>
    <t>библиотеки</t>
  </si>
  <si>
    <t>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прав(единиц)</t>
  </si>
  <si>
    <t>количество пользователей, удовлетворенных качеством услуг библиотеки   (чел.)</t>
  </si>
  <si>
    <t>Количество посещений
 (чел.)</t>
  </si>
  <si>
    <t>ГБУ РД «Национальная библиотека Республики Дагестан им. Р. Гамзатова»</t>
  </si>
  <si>
    <t>ГБУ РД «Республиканская детская библиотека им. Н. Юсупова»</t>
  </si>
  <si>
    <t>ГБУ РД «Республиканская специальная библиотека для слепых»</t>
  </si>
  <si>
    <t>Объем работы</t>
  </si>
  <si>
    <t>Количество обучающихся успешно сдавших промежуточную аттестацию</t>
  </si>
  <si>
    <t>Количество обучающихся</t>
  </si>
  <si>
    <t>Количество проведенных  мероприятий (штука)</t>
  </si>
  <si>
    <t>ГБПОУ РД «Дагестанский  колледж культуры и искусств им. Б. Мурадовой»</t>
  </si>
  <si>
    <t>ГБПОУ РД «Дагестанское художественное училище им. М.А. Джемала»</t>
  </si>
  <si>
    <t>ГБПОУ РД «Махачкалинское музыкальное училище им Г.Гасанова"</t>
  </si>
  <si>
    <t>ГБПОУ РД «Дербентское музыкальное училище»</t>
  </si>
  <si>
    <t>Количество человеко-часов</t>
  </si>
  <si>
    <t>Количество проведенных мероприятий (един.)</t>
  </si>
  <si>
    <t>ГБУДО РД «Республиканская школа циркового искусства»</t>
  </si>
  <si>
    <t>ГБУДО РД  «Республиканская школа искусств им. Барият Мурадовой»</t>
  </si>
  <si>
    <t>ГБУДО РД «Республиканская школа искусств М. Кажлаева для особо одаренных детей»</t>
  </si>
  <si>
    <t>Количество проведенных мероприятий (штук)</t>
  </si>
  <si>
    <t>РУМЦ</t>
  </si>
  <si>
    <t>Оценка эффективности деятельности государственных бюджетных учреждений,
 подведомственных Министерству культуры Республики Дагестан
 за  2018 год</t>
  </si>
  <si>
    <t>Наименование учреждений</t>
  </si>
  <si>
    <t>Раздел 1. Выполнение показателей Государственного задания</t>
  </si>
  <si>
    <t xml:space="preserve"> Раздел 2. Оценка качества финансового менеджмента</t>
  </si>
  <si>
    <t xml:space="preserve"> Раздел 3. Оценка эффективности управления персоналом</t>
  </si>
  <si>
    <t>Раздел 4. Оценка деловой и творческой репутации учреждения</t>
  </si>
  <si>
    <t xml:space="preserve">индивидуальные показатели </t>
  </si>
  <si>
    <t>Сводная сумма баллов</t>
  </si>
  <si>
    <t>(max – 40 баллов)</t>
  </si>
  <si>
    <t>(max – 25 баллов)</t>
  </si>
  <si>
    <t>(max – 10 баллов)</t>
  </si>
  <si>
    <t>(max – 100 баллов)</t>
  </si>
  <si>
    <t>ГБУ «Государственный республиканский русский драматический театр им. М. Горького»</t>
  </si>
  <si>
    <t>ГБУ «Дагестанский государственный кумыкский музыкально-драматический театр им. А.-П. Салаватова»</t>
  </si>
  <si>
    <t>ГБУ «Дагестанский государственный театр кукол»</t>
  </si>
  <si>
    <t xml:space="preserve">ГБУ РД «Дербентский государственный историко-архитектурный и художественный музей-заповедник» </t>
  </si>
  <si>
    <t>ГБУ «Академический заслуженный ансамбль танца Дагестана «Лезгинка»</t>
  </si>
  <si>
    <t>ГБУ РД «Государственный оркестр народных инструментов Республики Дагестан»</t>
  </si>
  <si>
    <t>ГБУ «Лакский государственный музыкально-драматический театр им. Э. Капиева»</t>
  </si>
  <si>
    <t>ГБУ РД «Государственный ансамбль танца народов Кавказа «Молодость Дагестана»</t>
  </si>
  <si>
    <t>ГБУ «Государственный ногайский драматический театр»</t>
  </si>
  <si>
    <t>ГБУ «Дагестанский государственный театр оперы и балета»</t>
  </si>
  <si>
    <t>ГБУ РД «Ногайский государственный оркестр народных инструментов»</t>
  </si>
  <si>
    <t>ГБУ «Азербайджанский государственный драматический театр»</t>
  </si>
  <si>
    <t>ГБУ РД «Государственный ногайский фольклорно-этнографический ансамбль «Айланай»</t>
  </si>
  <si>
    <t>ГБУ ДО РД«Республиканская школа искусств М. Кажлаева для особо одаренных детей»</t>
  </si>
  <si>
    <t>ГБУ РД «Дагестанская государственная филармония им. Т. Мурадова»</t>
  </si>
  <si>
    <t xml:space="preserve">ГБУ «Государственный лезгинский музыкально-драматический театр им. С. Стальского» </t>
  </si>
  <si>
    <t xml:space="preserve"> ГБУ РД «Театр поэзии»</t>
  </si>
  <si>
    <t>ГБУ «Государственный табасаранский драматический театр»</t>
  </si>
  <si>
    <t>ГБУ ДО РД «Республиканская школа циркового искусства»</t>
  </si>
  <si>
    <t>ГБУ РД «Национальный музей РД им. А. Тахо-Годи»</t>
  </si>
  <si>
    <t>ГБУ РД «Чародинский государственный народный мужской хор «Поющая Чарода»</t>
  </si>
  <si>
    <t xml:space="preserve">ГБУ РД «Республиканская детская библиотека 
им. Н. Юсупова» </t>
  </si>
  <si>
    <t>ГБУ «Даргинский государственный музыкально-драматический театр им. О. Батырая»</t>
  </si>
  <si>
    <t>ГБУ РД«Государственный кизлярский терский ансамбль казачьей песни»</t>
  </si>
  <si>
    <t>ГБУ ДО РД «Республиканская школа искусств им. Барият Мурадовой»</t>
  </si>
  <si>
    <t>ГБУ «Аварский музыкально-драматический театр им. Г. Цадасы»</t>
  </si>
  <si>
    <t>ГБУ РД «Дагестан-концерт»</t>
  </si>
  <si>
    <t>ГБОУ ДОД «Республиканский учебно-методический центр»</t>
  </si>
  <si>
    <t>ГБУ РД «Государственный ансамбль песни и танца «Дагестан»</t>
  </si>
  <si>
    <t>ГБУ РД   «Государственный ансамбль танца Дагестана  «Каспий»</t>
  </si>
  <si>
    <t>4 уровень</t>
  </si>
  <si>
    <t>высокий</t>
  </si>
  <si>
    <t>от 100 до 91</t>
  </si>
  <si>
    <t>баллов</t>
  </si>
  <si>
    <t>3 уровень</t>
  </si>
  <si>
    <t>средний</t>
  </si>
  <si>
    <t>от 90 до 61</t>
  </si>
  <si>
    <t>2 уровень</t>
  </si>
  <si>
    <t>ниже среднего</t>
  </si>
  <si>
    <t>от 60 до 41</t>
  </si>
  <si>
    <t>1 уровень</t>
  </si>
  <si>
    <t>низкий</t>
  </si>
  <si>
    <t xml:space="preserve"> до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</si>
</sst>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4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4" fontId="5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4" fontId="5" fillId="0" borderId="6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4" fontId="5" fillId="0" borderId="7" xfId="0" applyNumberFormat="1" applyFont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4" fontId="7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4" fontId="11" fillId="2" borderId="0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center"/>
    </xf>
    <xf numFmtId="3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3" fontId="12" fillId="2" borderId="1" xfId="0" applyNumberFormat="1" applyFont="1" applyFill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3" fontId="1" fillId="2" borderId="2" xfId="0" applyNumberFormat="1" applyFont="1" applyFill="1" applyBorder="1" applyAlignment="1">
      <alignment horizontal="right" vertical="top" wrapText="1"/>
    </xf>
    <xf numFmtId="4" fontId="1" fillId="2" borderId="2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 wrapText="1"/>
    </xf>
    <xf numFmtId="3" fontId="1" fillId="2" borderId="1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3" fontId="12" fillId="2" borderId="2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4" fontId="15" fillId="2" borderId="1" xfId="0" applyNumberFormat="1" applyFont="1" applyFill="1" applyBorder="1" applyAlignment="1">
      <alignment horizontal="right" vertical="top" wrapText="1"/>
    </xf>
    <xf numFmtId="3" fontId="9" fillId="2" borderId="1" xfId="0" applyNumberFormat="1" applyFont="1" applyFill="1" applyBorder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15" fillId="2" borderId="1" xfId="0" applyNumberFormat="1" applyFont="1" applyFill="1" applyBorder="1" applyAlignment="1">
      <alignment horizontal="center" vertical="top" wrapText="1"/>
    </xf>
    <xf numFmtId="3" fontId="15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3" fontId="9" fillId="0" borderId="1" xfId="0" applyNumberFormat="1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" fillId="0" borderId="0" xfId="0" applyFont="1" applyBorder="1" applyAlignment="1">
      <alignment vertical="top" wrapText="1"/>
    </xf>
    <xf numFmtId="165" fontId="9" fillId="0" borderId="0" xfId="0" applyNumberFormat="1" applyFont="1" applyFill="1" applyBorder="1" applyAlignment="1">
      <alignment vertical="top" wrapText="1"/>
    </xf>
    <xf numFmtId="164" fontId="17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4" fontId="15" fillId="2" borderId="1" xfId="0" applyNumberFormat="1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vertical="top" wrapText="1"/>
    </xf>
    <xf numFmtId="164" fontId="15" fillId="2" borderId="1" xfId="0" applyNumberFormat="1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164" fontId="9" fillId="2" borderId="1" xfId="0" applyNumberFormat="1" applyFont="1" applyFill="1" applyBorder="1" applyAlignment="1">
      <alignment horizontal="left" vertical="top" wrapText="1"/>
    </xf>
    <xf numFmtId="164" fontId="9" fillId="0" borderId="0" xfId="0" applyNumberFormat="1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4" fontId="1" fillId="2" borderId="0" xfId="0" applyNumberFormat="1" applyFont="1" applyFill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3" borderId="0" xfId="0" applyFont="1" applyFill="1" applyAlignment="1">
      <alignment horizontal="center" vertical="top" wrapText="1"/>
    </xf>
    <xf numFmtId="0" fontId="7" fillId="0" borderId="0" xfId="0" applyFont="1"/>
    <xf numFmtId="0" fontId="20" fillId="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2" borderId="1" xfId="0" applyFont="1" applyFill="1" applyBorder="1"/>
    <xf numFmtId="0" fontId="11" fillId="0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vertical="top"/>
    </xf>
    <xf numFmtId="1" fontId="7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3" fontId="7" fillId="2" borderId="1" xfId="0" applyNumberFormat="1" applyFont="1" applyFill="1" applyBorder="1" applyAlignment="1">
      <alignment vertical="top"/>
    </xf>
    <xf numFmtId="3" fontId="20" fillId="4" borderId="1" xfId="0" applyNumberFormat="1" applyFont="1" applyFill="1" applyBorder="1" applyAlignment="1">
      <alignment vertical="top"/>
    </xf>
    <xf numFmtId="0" fontId="7" fillId="0" borderId="0" xfId="0" applyFont="1" applyFill="1"/>
    <xf numFmtId="3" fontId="21" fillId="4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vertical="top"/>
    </xf>
    <xf numFmtId="1" fontId="7" fillId="2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2" borderId="0" xfId="0" applyFont="1" applyFill="1"/>
    <xf numFmtId="0" fontId="11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3" fontId="21" fillId="3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top" wrapText="1"/>
    </xf>
    <xf numFmtId="3" fontId="20" fillId="3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horizontal="left" vertical="top" wrapText="1"/>
    </xf>
    <xf numFmtId="165" fontId="11" fillId="2" borderId="1" xfId="0" applyNumberFormat="1" applyFont="1" applyFill="1" applyBorder="1" applyAlignment="1">
      <alignment vertical="top" wrapText="1"/>
    </xf>
    <xf numFmtId="3" fontId="21" fillId="5" borderId="1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top" wrapText="1"/>
    </xf>
    <xf numFmtId="3" fontId="23" fillId="2" borderId="0" xfId="0" applyNumberFormat="1" applyFont="1" applyFill="1" applyBorder="1" applyAlignment="1">
      <alignment horizontal="right" vertical="top" wrapText="1"/>
    </xf>
    <xf numFmtId="3" fontId="21" fillId="0" borderId="0" xfId="0" applyNumberFormat="1" applyFont="1" applyFill="1" applyBorder="1" applyAlignment="1">
      <alignment horizontal="right" vertical="top" wrapText="1"/>
    </xf>
    <xf numFmtId="0" fontId="11" fillId="4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21" fillId="7" borderId="0" xfId="0" applyFont="1" applyFill="1" applyAlignment="1">
      <alignment horizontal="left"/>
    </xf>
    <xf numFmtId="0" fontId="7" fillId="7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ya/Desktop/2017/&#1086;&#1094;&#1077;&#1085;&#1082;&#1072;%20&#1101;&#1092;&#1092;&#1077;&#1082;&#1090;&#1080;&#1074;&#1085;&#1086;&#1089;&#1090;&#1080;/2018/&#1056;&#1072;&#1089;&#1095;&#1077;&#1090;%20&#1088;&#1077;&#1081;&#1090;&#1080;&#1085;&#1075;&#1072;%20&#1091;&#1095;&#1088;&#1077;&#1078;&#1076;&#1077;&#1085;&#1080;&#1081;%20&#1087;&#1086;%20&#1101;&#1092;&#1092;&#1077;&#1082;&#1090;&#1080;&#1074;&#1085;&#1086;&#1089;&#1090;&#1080;%20&#1088;&#1072;&#1073;&#1086;&#1090;&#1099;%20&#1079;&#1072;%202018%20&#1075;&#1086;&#1076;%20&#1087;&#1086;&#1089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П-культура"/>
      <sheetName val="Отчет об исполнении госзадания"/>
      <sheetName val="Индивидуальные "/>
      <sheetName val="Критерии учреждения"/>
      <sheetName val="Разбивка по штату 2018-Культура"/>
      <sheetName val="Разбивка Образование"/>
      <sheetName val="Свод по балам учреждения"/>
    </sheetNames>
    <sheetDataSet>
      <sheetData sheetId="0"/>
      <sheetData sheetId="1"/>
      <sheetData sheetId="2"/>
      <sheetData sheetId="3">
        <row r="7">
          <cell r="C7">
            <v>40</v>
          </cell>
          <cell r="G7">
            <v>15</v>
          </cell>
          <cell r="H7">
            <v>5</v>
          </cell>
          <cell r="I7">
            <v>5</v>
          </cell>
          <cell r="N7">
            <v>10</v>
          </cell>
          <cell r="R7">
            <v>5</v>
          </cell>
          <cell r="V7">
            <v>5</v>
          </cell>
          <cell r="Z7">
            <v>5</v>
          </cell>
          <cell r="AB7">
            <v>1</v>
          </cell>
          <cell r="AC7">
            <v>1</v>
          </cell>
          <cell r="AD7">
            <v>1</v>
          </cell>
          <cell r="AE7">
            <v>1</v>
          </cell>
          <cell r="AF7">
            <v>1</v>
          </cell>
          <cell r="AG7">
            <v>1</v>
          </cell>
          <cell r="AH7">
            <v>2</v>
          </cell>
          <cell r="AI7">
            <v>1</v>
          </cell>
          <cell r="AJ7">
            <v>1</v>
          </cell>
        </row>
        <row r="8">
          <cell r="C8">
            <v>40</v>
          </cell>
          <cell r="G8">
            <v>15</v>
          </cell>
          <cell r="H8">
            <v>5</v>
          </cell>
          <cell r="N8">
            <v>5</v>
          </cell>
          <cell r="R8">
            <v>5</v>
          </cell>
          <cell r="V8">
            <v>5</v>
          </cell>
          <cell r="Z8">
            <v>5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  <cell r="AF8">
            <v>1</v>
          </cell>
          <cell r="AG8">
            <v>2</v>
          </cell>
          <cell r="AH8">
            <v>0</v>
          </cell>
          <cell r="AI8">
            <v>0</v>
          </cell>
          <cell r="AJ8">
            <v>1</v>
          </cell>
        </row>
        <row r="9">
          <cell r="C9">
            <v>40</v>
          </cell>
          <cell r="G9">
            <v>15</v>
          </cell>
          <cell r="H9">
            <v>5</v>
          </cell>
          <cell r="I9">
            <v>5</v>
          </cell>
          <cell r="N9">
            <v>10</v>
          </cell>
          <cell r="R9">
            <v>5</v>
          </cell>
          <cell r="V9">
            <v>5</v>
          </cell>
          <cell r="Z9">
            <v>5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  <cell r="AG9">
            <v>2</v>
          </cell>
          <cell r="AH9">
            <v>2</v>
          </cell>
          <cell r="AI9">
            <v>0</v>
          </cell>
          <cell r="AJ9">
            <v>1</v>
          </cell>
        </row>
        <row r="10">
          <cell r="C10">
            <v>40</v>
          </cell>
          <cell r="G10">
            <v>15</v>
          </cell>
          <cell r="H10">
            <v>5</v>
          </cell>
          <cell r="I10">
            <v>5</v>
          </cell>
          <cell r="N10">
            <v>10</v>
          </cell>
          <cell r="R10">
            <v>5</v>
          </cell>
          <cell r="V10">
            <v>0</v>
          </cell>
          <cell r="Z10">
            <v>5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1</v>
          </cell>
          <cell r="AG10">
            <v>1</v>
          </cell>
          <cell r="AH10">
            <v>2</v>
          </cell>
          <cell r="AI10">
            <v>1</v>
          </cell>
          <cell r="AJ10">
            <v>1</v>
          </cell>
          <cell r="AK10">
            <v>5</v>
          </cell>
        </row>
        <row r="11">
          <cell r="C11">
            <v>40</v>
          </cell>
          <cell r="G11">
            <v>15</v>
          </cell>
          <cell r="H11">
            <v>5</v>
          </cell>
          <cell r="I11">
            <v>5</v>
          </cell>
          <cell r="N11">
            <v>10</v>
          </cell>
          <cell r="R11">
            <v>5</v>
          </cell>
          <cell r="V11">
            <v>0</v>
          </cell>
          <cell r="Z11">
            <v>0</v>
          </cell>
          <cell r="AA11">
            <v>-5</v>
          </cell>
          <cell r="AB11">
            <v>1</v>
          </cell>
          <cell r="AC11">
            <v>1</v>
          </cell>
          <cell r="AD11">
            <v>0</v>
          </cell>
          <cell r="AE11">
            <v>1</v>
          </cell>
          <cell r="AF11">
            <v>0</v>
          </cell>
          <cell r="AG11">
            <v>2</v>
          </cell>
          <cell r="AH11">
            <v>2</v>
          </cell>
          <cell r="AI11">
            <v>1</v>
          </cell>
          <cell r="AJ11">
            <v>1</v>
          </cell>
        </row>
        <row r="12">
          <cell r="C12">
            <v>40</v>
          </cell>
          <cell r="G12">
            <v>15</v>
          </cell>
          <cell r="H12">
            <v>5</v>
          </cell>
          <cell r="I12">
            <v>5</v>
          </cell>
          <cell r="N12">
            <v>10</v>
          </cell>
          <cell r="R12">
            <v>5</v>
          </cell>
          <cell r="V12">
            <v>5</v>
          </cell>
          <cell r="Z12">
            <v>5</v>
          </cell>
          <cell r="AB12">
            <v>1</v>
          </cell>
          <cell r="AC12">
            <v>1</v>
          </cell>
          <cell r="AD12">
            <v>1</v>
          </cell>
          <cell r="AE12">
            <v>0</v>
          </cell>
          <cell r="AF12">
            <v>1</v>
          </cell>
          <cell r="AG12">
            <v>2</v>
          </cell>
          <cell r="AH12">
            <v>2</v>
          </cell>
          <cell r="AI12">
            <v>1</v>
          </cell>
          <cell r="AJ12">
            <v>1</v>
          </cell>
        </row>
        <row r="13">
          <cell r="C13">
            <v>40</v>
          </cell>
          <cell r="G13">
            <v>15</v>
          </cell>
          <cell r="H13">
            <v>5</v>
          </cell>
          <cell r="I13">
            <v>5</v>
          </cell>
          <cell r="N13">
            <v>10</v>
          </cell>
          <cell r="R13">
            <v>5</v>
          </cell>
          <cell r="V13">
            <v>5</v>
          </cell>
          <cell r="Z13">
            <v>5</v>
          </cell>
          <cell r="AB13">
            <v>1</v>
          </cell>
          <cell r="AC13">
            <v>1</v>
          </cell>
          <cell r="AD13">
            <v>1</v>
          </cell>
          <cell r="AE13">
            <v>1</v>
          </cell>
          <cell r="AF13">
            <v>1</v>
          </cell>
          <cell r="AG13">
            <v>1</v>
          </cell>
          <cell r="AH13">
            <v>2</v>
          </cell>
          <cell r="AI13">
            <v>1</v>
          </cell>
          <cell r="AJ13">
            <v>1</v>
          </cell>
        </row>
        <row r="14">
          <cell r="C14">
            <v>40</v>
          </cell>
          <cell r="G14">
            <v>0</v>
          </cell>
          <cell r="H14">
            <v>5</v>
          </cell>
          <cell r="I14">
            <v>5</v>
          </cell>
          <cell r="N14">
            <v>10</v>
          </cell>
          <cell r="R14">
            <v>5</v>
          </cell>
          <cell r="V14">
            <v>5</v>
          </cell>
          <cell r="Z14">
            <v>5</v>
          </cell>
          <cell r="AB14">
            <v>1</v>
          </cell>
          <cell r="AC14">
            <v>1</v>
          </cell>
          <cell r="AD14">
            <v>1</v>
          </cell>
          <cell r="AE14">
            <v>1</v>
          </cell>
          <cell r="AF14">
            <v>1</v>
          </cell>
          <cell r="AG14">
            <v>1</v>
          </cell>
          <cell r="AH14">
            <v>2</v>
          </cell>
          <cell r="AI14">
            <v>1</v>
          </cell>
          <cell r="AJ14">
            <v>1</v>
          </cell>
        </row>
        <row r="15">
          <cell r="C15">
            <v>40</v>
          </cell>
          <cell r="G15">
            <v>0</v>
          </cell>
          <cell r="H15">
            <v>5</v>
          </cell>
          <cell r="I15">
            <v>5</v>
          </cell>
          <cell r="N15">
            <v>10</v>
          </cell>
          <cell r="R15">
            <v>5</v>
          </cell>
          <cell r="V15">
            <v>5</v>
          </cell>
          <cell r="Z15">
            <v>5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1</v>
          </cell>
          <cell r="AG15">
            <v>1</v>
          </cell>
          <cell r="AH15">
            <v>2</v>
          </cell>
          <cell r="AI15">
            <v>1</v>
          </cell>
          <cell r="AJ15">
            <v>1</v>
          </cell>
        </row>
        <row r="16">
          <cell r="C16">
            <v>40</v>
          </cell>
          <cell r="G16">
            <v>15</v>
          </cell>
          <cell r="H16">
            <v>5</v>
          </cell>
          <cell r="I16">
            <v>5</v>
          </cell>
          <cell r="N16">
            <v>10</v>
          </cell>
          <cell r="R16">
            <v>5</v>
          </cell>
          <cell r="V16">
            <v>5</v>
          </cell>
          <cell r="Z16">
            <v>5</v>
          </cell>
          <cell r="AB16">
            <v>1</v>
          </cell>
          <cell r="AC16">
            <v>0</v>
          </cell>
          <cell r="AD16">
            <v>1</v>
          </cell>
          <cell r="AE16">
            <v>1</v>
          </cell>
          <cell r="AF16">
            <v>1</v>
          </cell>
          <cell r="AG16">
            <v>2</v>
          </cell>
          <cell r="AH16">
            <v>2</v>
          </cell>
          <cell r="AI16">
            <v>1</v>
          </cell>
          <cell r="AJ16">
            <v>1</v>
          </cell>
          <cell r="AK16">
            <v>0</v>
          </cell>
        </row>
        <row r="17">
          <cell r="C17">
            <v>30</v>
          </cell>
          <cell r="G17">
            <v>10</v>
          </cell>
          <cell r="H17">
            <v>5</v>
          </cell>
          <cell r="I17">
            <v>5</v>
          </cell>
          <cell r="N17">
            <v>10</v>
          </cell>
          <cell r="R17">
            <v>5</v>
          </cell>
          <cell r="V17">
            <v>5</v>
          </cell>
          <cell r="Z17">
            <v>5</v>
          </cell>
          <cell r="AA17">
            <v>-5</v>
          </cell>
          <cell r="AB17">
            <v>1</v>
          </cell>
          <cell r="AC17">
            <v>0</v>
          </cell>
          <cell r="AD17">
            <v>1</v>
          </cell>
          <cell r="AE17">
            <v>1</v>
          </cell>
          <cell r="AF17">
            <v>1</v>
          </cell>
          <cell r="AG17">
            <v>0</v>
          </cell>
          <cell r="AH17">
            <v>2</v>
          </cell>
          <cell r="AI17">
            <v>1</v>
          </cell>
          <cell r="AJ17">
            <v>1</v>
          </cell>
        </row>
        <row r="18">
          <cell r="C18">
            <v>40</v>
          </cell>
          <cell r="G18">
            <v>15</v>
          </cell>
          <cell r="H18">
            <v>5</v>
          </cell>
          <cell r="I18">
            <v>5</v>
          </cell>
          <cell r="N18">
            <v>10</v>
          </cell>
          <cell r="R18">
            <v>5</v>
          </cell>
          <cell r="V18">
            <v>5</v>
          </cell>
          <cell r="Z18">
            <v>5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1</v>
          </cell>
          <cell r="AH18">
            <v>2</v>
          </cell>
          <cell r="AI18">
            <v>1</v>
          </cell>
          <cell r="AJ18">
            <v>1</v>
          </cell>
        </row>
        <row r="19">
          <cell r="C19">
            <v>30</v>
          </cell>
          <cell r="G19">
            <v>15</v>
          </cell>
          <cell r="H19">
            <v>5</v>
          </cell>
          <cell r="I19">
            <v>5</v>
          </cell>
          <cell r="N19">
            <v>10</v>
          </cell>
          <cell r="R19">
            <v>5</v>
          </cell>
          <cell r="Z19">
            <v>5</v>
          </cell>
          <cell r="AB19">
            <v>1</v>
          </cell>
          <cell r="AC19">
            <v>1</v>
          </cell>
          <cell r="AD19">
            <v>1</v>
          </cell>
          <cell r="AE19">
            <v>0</v>
          </cell>
          <cell r="AF19">
            <v>1</v>
          </cell>
          <cell r="AG19">
            <v>2</v>
          </cell>
          <cell r="AH19">
            <v>2</v>
          </cell>
          <cell r="AI19">
            <v>1</v>
          </cell>
          <cell r="AJ19">
            <v>1</v>
          </cell>
        </row>
        <row r="20">
          <cell r="C20">
            <v>40</v>
          </cell>
          <cell r="G20">
            <v>15</v>
          </cell>
          <cell r="H20">
            <v>5</v>
          </cell>
          <cell r="I20">
            <v>5</v>
          </cell>
          <cell r="N20">
            <v>10</v>
          </cell>
          <cell r="R20">
            <v>5</v>
          </cell>
          <cell r="Z20">
            <v>5</v>
          </cell>
          <cell r="AB20">
            <v>1</v>
          </cell>
          <cell r="AC20">
            <v>0</v>
          </cell>
          <cell r="AD20">
            <v>1</v>
          </cell>
          <cell r="AE20">
            <v>0</v>
          </cell>
          <cell r="AF20">
            <v>1</v>
          </cell>
          <cell r="AG20">
            <v>0</v>
          </cell>
          <cell r="AH20">
            <v>2</v>
          </cell>
          <cell r="AI20">
            <v>1</v>
          </cell>
          <cell r="AJ20">
            <v>1</v>
          </cell>
        </row>
        <row r="21">
          <cell r="C21">
            <v>40</v>
          </cell>
          <cell r="G21">
            <v>15</v>
          </cell>
          <cell r="H21">
            <v>5</v>
          </cell>
          <cell r="I21">
            <v>5</v>
          </cell>
          <cell r="N21">
            <v>10</v>
          </cell>
          <cell r="R21">
            <v>5</v>
          </cell>
          <cell r="V21">
            <v>5</v>
          </cell>
          <cell r="Z21">
            <v>5</v>
          </cell>
          <cell r="AA21">
            <v>-5</v>
          </cell>
          <cell r="AB21">
            <v>1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H21">
            <v>2</v>
          </cell>
          <cell r="AI21">
            <v>1</v>
          </cell>
          <cell r="AJ21">
            <v>1</v>
          </cell>
        </row>
        <row r="22">
          <cell r="C22">
            <v>40</v>
          </cell>
          <cell r="G22">
            <v>15</v>
          </cell>
          <cell r="H22">
            <v>5</v>
          </cell>
          <cell r="I22">
            <v>5</v>
          </cell>
          <cell r="N22">
            <v>10</v>
          </cell>
          <cell r="R22">
            <v>5</v>
          </cell>
          <cell r="V22">
            <v>5</v>
          </cell>
          <cell r="Z22">
            <v>5</v>
          </cell>
          <cell r="AB22">
            <v>1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H22">
            <v>2</v>
          </cell>
          <cell r="AI22">
            <v>1</v>
          </cell>
          <cell r="AJ22">
            <v>1</v>
          </cell>
          <cell r="AK22">
            <v>0</v>
          </cell>
        </row>
        <row r="23">
          <cell r="C23">
            <v>40</v>
          </cell>
          <cell r="G23">
            <v>15</v>
          </cell>
          <cell r="H23">
            <v>5</v>
          </cell>
          <cell r="I23">
            <v>5</v>
          </cell>
          <cell r="N23">
            <v>10</v>
          </cell>
          <cell r="R23">
            <v>5</v>
          </cell>
          <cell r="Z23">
            <v>5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2</v>
          </cell>
          <cell r="AH23">
            <v>2</v>
          </cell>
          <cell r="AI23">
            <v>0</v>
          </cell>
          <cell r="AJ23">
            <v>1</v>
          </cell>
        </row>
        <row r="24">
          <cell r="C24">
            <v>40</v>
          </cell>
          <cell r="G24">
            <v>15</v>
          </cell>
          <cell r="H24">
            <v>5</v>
          </cell>
          <cell r="I24">
            <v>5</v>
          </cell>
          <cell r="N24">
            <v>10</v>
          </cell>
          <cell r="R24">
            <v>5</v>
          </cell>
          <cell r="Z24">
            <v>5</v>
          </cell>
          <cell r="AB24">
            <v>1</v>
          </cell>
          <cell r="AC24">
            <v>0</v>
          </cell>
          <cell r="AD24">
            <v>1</v>
          </cell>
          <cell r="AE24">
            <v>0</v>
          </cell>
          <cell r="AF24">
            <v>1</v>
          </cell>
          <cell r="AG24">
            <v>2</v>
          </cell>
          <cell r="AH24">
            <v>2</v>
          </cell>
          <cell r="AI24">
            <v>1</v>
          </cell>
          <cell r="AJ24">
            <v>1</v>
          </cell>
        </row>
        <row r="25">
          <cell r="C25">
            <v>40</v>
          </cell>
          <cell r="G25">
            <v>15</v>
          </cell>
          <cell r="H25">
            <v>5</v>
          </cell>
          <cell r="I25">
            <v>5</v>
          </cell>
          <cell r="N25">
            <v>10</v>
          </cell>
          <cell r="R25">
            <v>5</v>
          </cell>
          <cell r="Z25">
            <v>5</v>
          </cell>
          <cell r="AB25">
            <v>1</v>
          </cell>
          <cell r="AC25">
            <v>1</v>
          </cell>
          <cell r="AD25">
            <v>1</v>
          </cell>
          <cell r="AE25">
            <v>0</v>
          </cell>
          <cell r="AF25">
            <v>1</v>
          </cell>
          <cell r="AG25">
            <v>2</v>
          </cell>
          <cell r="AH25">
            <v>2</v>
          </cell>
          <cell r="AI25">
            <v>1</v>
          </cell>
          <cell r="AJ25">
            <v>1</v>
          </cell>
        </row>
        <row r="26">
          <cell r="C26">
            <v>40</v>
          </cell>
          <cell r="G26">
            <v>15</v>
          </cell>
          <cell r="H26">
            <v>5</v>
          </cell>
          <cell r="I26">
            <v>5</v>
          </cell>
          <cell r="N26">
            <v>10</v>
          </cell>
          <cell r="R26">
            <v>5</v>
          </cell>
          <cell r="V26">
            <v>5</v>
          </cell>
          <cell r="Z26">
            <v>5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</v>
          </cell>
        </row>
        <row r="27">
          <cell r="C27">
            <v>40</v>
          </cell>
          <cell r="G27">
            <v>15</v>
          </cell>
          <cell r="H27">
            <v>5</v>
          </cell>
          <cell r="I27">
            <v>5</v>
          </cell>
          <cell r="N27">
            <v>10</v>
          </cell>
          <cell r="R27">
            <v>5</v>
          </cell>
          <cell r="V27">
            <v>0</v>
          </cell>
          <cell r="Z27">
            <v>3</v>
          </cell>
          <cell r="AB27">
            <v>1</v>
          </cell>
          <cell r="AC27">
            <v>0</v>
          </cell>
          <cell r="AD27">
            <v>1</v>
          </cell>
          <cell r="AE27">
            <v>1</v>
          </cell>
          <cell r="AF27">
            <v>1</v>
          </cell>
          <cell r="AG27">
            <v>2</v>
          </cell>
          <cell r="AH27">
            <v>2</v>
          </cell>
          <cell r="AI27">
            <v>0</v>
          </cell>
          <cell r="AJ27">
            <v>1</v>
          </cell>
        </row>
        <row r="28">
          <cell r="C28">
            <v>40</v>
          </cell>
          <cell r="G28">
            <v>15</v>
          </cell>
          <cell r="H28">
            <v>5</v>
          </cell>
          <cell r="N28">
            <v>10</v>
          </cell>
          <cell r="R28">
            <v>5</v>
          </cell>
          <cell r="Z28">
            <v>5</v>
          </cell>
          <cell r="AB28">
            <v>1</v>
          </cell>
          <cell r="AC28">
            <v>0</v>
          </cell>
          <cell r="AD28">
            <v>1</v>
          </cell>
          <cell r="AE28">
            <v>1</v>
          </cell>
          <cell r="AF28">
            <v>1</v>
          </cell>
          <cell r="AG28">
            <v>2</v>
          </cell>
          <cell r="AH28">
            <v>2</v>
          </cell>
          <cell r="AI28">
            <v>0</v>
          </cell>
          <cell r="AJ28">
            <v>1</v>
          </cell>
          <cell r="AK28">
            <v>5</v>
          </cell>
        </row>
        <row r="29">
          <cell r="C29">
            <v>30</v>
          </cell>
          <cell r="G29">
            <v>0</v>
          </cell>
          <cell r="H29">
            <v>5</v>
          </cell>
          <cell r="I29">
            <v>5</v>
          </cell>
          <cell r="N29">
            <v>10</v>
          </cell>
          <cell r="R29">
            <v>5</v>
          </cell>
          <cell r="Z29">
            <v>5</v>
          </cell>
          <cell r="AB29">
            <v>1</v>
          </cell>
          <cell r="AC29">
            <v>0</v>
          </cell>
          <cell r="AD29">
            <v>1</v>
          </cell>
          <cell r="AE29">
            <v>1</v>
          </cell>
          <cell r="AF29">
            <v>1</v>
          </cell>
          <cell r="AG29">
            <v>2</v>
          </cell>
          <cell r="AH29">
            <v>2</v>
          </cell>
          <cell r="AI29">
            <v>1</v>
          </cell>
          <cell r="AJ29">
            <v>1</v>
          </cell>
        </row>
        <row r="30">
          <cell r="C30">
            <v>40</v>
          </cell>
          <cell r="G30">
            <v>15</v>
          </cell>
          <cell r="H30">
            <v>5</v>
          </cell>
          <cell r="I30">
            <v>5</v>
          </cell>
          <cell r="N30">
            <v>10</v>
          </cell>
          <cell r="R30">
            <v>5</v>
          </cell>
          <cell r="Z30">
            <v>5</v>
          </cell>
          <cell r="AB30">
            <v>1</v>
          </cell>
          <cell r="AC30">
            <v>0</v>
          </cell>
          <cell r="AD30">
            <v>1</v>
          </cell>
          <cell r="AE30">
            <v>1</v>
          </cell>
          <cell r="AF30">
            <v>1</v>
          </cell>
          <cell r="AG30">
            <v>2</v>
          </cell>
          <cell r="AH30">
            <v>2</v>
          </cell>
          <cell r="AI30">
            <v>1</v>
          </cell>
          <cell r="AJ30">
            <v>1</v>
          </cell>
        </row>
        <row r="31">
          <cell r="C31">
            <v>40</v>
          </cell>
          <cell r="G31">
            <v>15</v>
          </cell>
          <cell r="H31">
            <v>5</v>
          </cell>
          <cell r="I31">
            <v>5</v>
          </cell>
          <cell r="N31">
            <v>10</v>
          </cell>
          <cell r="R31">
            <v>5</v>
          </cell>
          <cell r="Z31">
            <v>5</v>
          </cell>
          <cell r="AB31">
            <v>1</v>
          </cell>
          <cell r="AC31">
            <v>1</v>
          </cell>
          <cell r="AD31">
            <v>1</v>
          </cell>
          <cell r="AE31">
            <v>0</v>
          </cell>
          <cell r="AF31">
            <v>1</v>
          </cell>
          <cell r="AG31">
            <v>2</v>
          </cell>
          <cell r="AH31">
            <v>2</v>
          </cell>
          <cell r="AI31">
            <v>1</v>
          </cell>
          <cell r="AJ31">
            <v>1</v>
          </cell>
        </row>
        <row r="32">
          <cell r="C32">
            <v>40</v>
          </cell>
          <cell r="G32">
            <v>15</v>
          </cell>
          <cell r="H32">
            <v>5</v>
          </cell>
          <cell r="I32">
            <v>5</v>
          </cell>
          <cell r="N32">
            <v>5</v>
          </cell>
          <cell r="R32">
            <v>5</v>
          </cell>
          <cell r="Z32">
            <v>5</v>
          </cell>
          <cell r="AA32">
            <v>-5</v>
          </cell>
          <cell r="AB32">
            <v>1</v>
          </cell>
          <cell r="AC32">
            <v>0</v>
          </cell>
          <cell r="AD32">
            <v>1</v>
          </cell>
          <cell r="AE32">
            <v>0</v>
          </cell>
          <cell r="AF32">
            <v>1</v>
          </cell>
          <cell r="AG32">
            <v>2</v>
          </cell>
          <cell r="AH32">
            <v>2</v>
          </cell>
          <cell r="AI32">
            <v>0</v>
          </cell>
          <cell r="AJ32">
            <v>1</v>
          </cell>
        </row>
        <row r="33">
          <cell r="C33">
            <v>40</v>
          </cell>
          <cell r="G33">
            <v>15</v>
          </cell>
          <cell r="H33">
            <v>5</v>
          </cell>
          <cell r="I33">
            <v>5</v>
          </cell>
          <cell r="N33">
            <v>10</v>
          </cell>
          <cell r="R33">
            <v>5</v>
          </cell>
          <cell r="V33">
            <v>5</v>
          </cell>
          <cell r="Z33">
            <v>5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1</v>
          </cell>
          <cell r="AG33">
            <v>2</v>
          </cell>
          <cell r="AH33">
            <v>2</v>
          </cell>
          <cell r="AI33">
            <v>0</v>
          </cell>
          <cell r="AJ33">
            <v>1</v>
          </cell>
        </row>
        <row r="34">
          <cell r="C34">
            <v>40</v>
          </cell>
          <cell r="G34">
            <v>15</v>
          </cell>
          <cell r="H34">
            <v>5</v>
          </cell>
          <cell r="I34">
            <v>5</v>
          </cell>
          <cell r="N34">
            <v>10</v>
          </cell>
          <cell r="R34">
            <v>5</v>
          </cell>
          <cell r="Z34">
            <v>5</v>
          </cell>
          <cell r="AB34">
            <v>1</v>
          </cell>
          <cell r="AC34">
            <v>0</v>
          </cell>
          <cell r="AD34">
            <v>1</v>
          </cell>
          <cell r="AE34">
            <v>1</v>
          </cell>
          <cell r="AF34">
            <v>1</v>
          </cell>
          <cell r="AG34">
            <v>2</v>
          </cell>
          <cell r="AH34">
            <v>2</v>
          </cell>
          <cell r="AI34">
            <v>0</v>
          </cell>
          <cell r="AJ34">
            <v>1</v>
          </cell>
        </row>
        <row r="35">
          <cell r="C35">
            <v>30</v>
          </cell>
          <cell r="G35">
            <v>10</v>
          </cell>
          <cell r="H35">
            <v>5</v>
          </cell>
          <cell r="I35">
            <v>5</v>
          </cell>
          <cell r="N35">
            <v>5</v>
          </cell>
          <cell r="R35">
            <v>5</v>
          </cell>
          <cell r="Z35">
            <v>3</v>
          </cell>
          <cell r="AB35">
            <v>1</v>
          </cell>
          <cell r="AC35">
            <v>0</v>
          </cell>
          <cell r="AD35">
            <v>1</v>
          </cell>
          <cell r="AE35">
            <v>1</v>
          </cell>
          <cell r="AF35">
            <v>1</v>
          </cell>
          <cell r="AG35">
            <v>2</v>
          </cell>
          <cell r="AH35">
            <v>2</v>
          </cell>
          <cell r="AI35">
            <v>0</v>
          </cell>
          <cell r="AJ35">
            <v>1</v>
          </cell>
        </row>
        <row r="36">
          <cell r="C36">
            <v>40</v>
          </cell>
          <cell r="G36">
            <v>15</v>
          </cell>
          <cell r="H36">
            <v>5</v>
          </cell>
          <cell r="I36">
            <v>5</v>
          </cell>
          <cell r="N36">
            <v>10</v>
          </cell>
          <cell r="R36">
            <v>5</v>
          </cell>
          <cell r="Z36">
            <v>5</v>
          </cell>
          <cell r="AB36">
            <v>1</v>
          </cell>
          <cell r="AC36">
            <v>0</v>
          </cell>
          <cell r="AD36">
            <v>1</v>
          </cell>
          <cell r="AE36">
            <v>1</v>
          </cell>
          <cell r="AF36">
            <v>1</v>
          </cell>
          <cell r="AG36">
            <v>2</v>
          </cell>
          <cell r="AH36">
            <v>2</v>
          </cell>
          <cell r="AI36">
            <v>1</v>
          </cell>
          <cell r="AJ36">
            <v>1</v>
          </cell>
          <cell r="AK36">
            <v>5</v>
          </cell>
        </row>
        <row r="37">
          <cell r="C37">
            <v>0</v>
          </cell>
          <cell r="G37">
            <v>0</v>
          </cell>
          <cell r="H37">
            <v>5</v>
          </cell>
          <cell r="I37">
            <v>5</v>
          </cell>
          <cell r="N37">
            <v>10</v>
          </cell>
          <cell r="R37">
            <v>5</v>
          </cell>
          <cell r="Z37">
            <v>5</v>
          </cell>
          <cell r="AB37">
            <v>1</v>
          </cell>
          <cell r="AC37">
            <v>0</v>
          </cell>
          <cell r="AD37">
            <v>1</v>
          </cell>
          <cell r="AE37">
            <v>0</v>
          </cell>
          <cell r="AF37">
            <v>0</v>
          </cell>
          <cell r="AG37">
            <v>0</v>
          </cell>
          <cell r="AH37">
            <v>2</v>
          </cell>
          <cell r="AI37">
            <v>1</v>
          </cell>
          <cell r="AJ37">
            <v>1</v>
          </cell>
        </row>
        <row r="38">
          <cell r="C38">
            <v>40</v>
          </cell>
          <cell r="G38">
            <v>15</v>
          </cell>
          <cell r="H38">
            <v>5</v>
          </cell>
          <cell r="I38">
            <v>5</v>
          </cell>
          <cell r="N38">
            <v>10</v>
          </cell>
          <cell r="R38">
            <v>5</v>
          </cell>
          <cell r="V38">
            <v>0</v>
          </cell>
          <cell r="Z38">
            <v>5</v>
          </cell>
          <cell r="AA38">
            <v>-5</v>
          </cell>
          <cell r="AB38">
            <v>1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2</v>
          </cell>
          <cell r="AH38">
            <v>2</v>
          </cell>
          <cell r="AI38">
            <v>0</v>
          </cell>
          <cell r="AJ38">
            <v>0</v>
          </cell>
        </row>
        <row r="39">
          <cell r="C39">
            <v>40</v>
          </cell>
          <cell r="G39">
            <v>15</v>
          </cell>
          <cell r="H39">
            <v>5</v>
          </cell>
          <cell r="I39">
            <v>5</v>
          </cell>
          <cell r="N39">
            <v>5</v>
          </cell>
          <cell r="R39">
            <v>5</v>
          </cell>
          <cell r="V39">
            <v>0</v>
          </cell>
          <cell r="Z39">
            <v>5</v>
          </cell>
          <cell r="AB39">
            <v>1</v>
          </cell>
          <cell r="AC39">
            <v>1</v>
          </cell>
          <cell r="AD39">
            <v>1</v>
          </cell>
          <cell r="AE39">
            <v>0</v>
          </cell>
          <cell r="AF39">
            <v>1</v>
          </cell>
          <cell r="AG39">
            <v>2</v>
          </cell>
          <cell r="AH39">
            <v>2</v>
          </cell>
          <cell r="AI39">
            <v>0</v>
          </cell>
          <cell r="AJ39">
            <v>1</v>
          </cell>
        </row>
        <row r="40">
          <cell r="C40">
            <v>40</v>
          </cell>
          <cell r="G40">
            <v>0</v>
          </cell>
          <cell r="H40">
            <v>5</v>
          </cell>
          <cell r="I40">
            <v>5</v>
          </cell>
          <cell r="N40">
            <v>10</v>
          </cell>
          <cell r="R40">
            <v>5</v>
          </cell>
          <cell r="V40">
            <v>0</v>
          </cell>
          <cell r="Z40">
            <v>5</v>
          </cell>
          <cell r="AB40">
            <v>1</v>
          </cell>
          <cell r="AC40">
            <v>1</v>
          </cell>
          <cell r="AD40">
            <v>1</v>
          </cell>
          <cell r="AE40">
            <v>1</v>
          </cell>
          <cell r="AF40">
            <v>1</v>
          </cell>
          <cell r="AG40">
            <v>1</v>
          </cell>
          <cell r="AH40">
            <v>2</v>
          </cell>
          <cell r="AI40">
            <v>1</v>
          </cell>
          <cell r="AJ40">
            <v>1</v>
          </cell>
        </row>
        <row r="41">
          <cell r="C41">
            <v>40</v>
          </cell>
          <cell r="G41">
            <v>15</v>
          </cell>
          <cell r="H41">
            <v>5</v>
          </cell>
          <cell r="I41">
            <v>5</v>
          </cell>
          <cell r="N41">
            <v>10</v>
          </cell>
          <cell r="R41">
            <v>5</v>
          </cell>
          <cell r="Z41">
            <v>5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2</v>
          </cell>
          <cell r="AI41">
            <v>0</v>
          </cell>
          <cell r="AJ41">
            <v>1</v>
          </cell>
        </row>
        <row r="42">
          <cell r="C42">
            <v>30</v>
          </cell>
          <cell r="G42">
            <v>0</v>
          </cell>
          <cell r="H42">
            <v>5</v>
          </cell>
          <cell r="I42">
            <v>5</v>
          </cell>
          <cell r="N42">
            <v>10</v>
          </cell>
          <cell r="R42">
            <v>5</v>
          </cell>
          <cell r="V42">
            <v>5</v>
          </cell>
          <cell r="Z42">
            <v>5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2</v>
          </cell>
          <cell r="AI42">
            <v>1</v>
          </cell>
          <cell r="AJ42">
            <v>1</v>
          </cell>
        </row>
        <row r="43">
          <cell r="C43">
            <v>40</v>
          </cell>
          <cell r="G43">
            <v>15</v>
          </cell>
          <cell r="H43">
            <v>5</v>
          </cell>
          <cell r="I43">
            <v>5</v>
          </cell>
          <cell r="N43">
            <v>10</v>
          </cell>
          <cell r="R43">
            <v>5</v>
          </cell>
          <cell r="Z43">
            <v>5</v>
          </cell>
          <cell r="AB43">
            <v>1</v>
          </cell>
          <cell r="AC43">
            <v>1</v>
          </cell>
          <cell r="AD43">
            <v>1</v>
          </cell>
          <cell r="AE43">
            <v>1</v>
          </cell>
          <cell r="AF43">
            <v>1</v>
          </cell>
          <cell r="AG43">
            <v>2</v>
          </cell>
          <cell r="AH43">
            <v>2</v>
          </cell>
          <cell r="AI43">
            <v>0</v>
          </cell>
          <cell r="AJ43">
            <v>1</v>
          </cell>
        </row>
        <row r="44">
          <cell r="C44">
            <v>30</v>
          </cell>
          <cell r="G44">
            <v>0</v>
          </cell>
          <cell r="H44">
            <v>5</v>
          </cell>
          <cell r="I44">
            <v>5</v>
          </cell>
          <cell r="N44">
            <v>10</v>
          </cell>
          <cell r="R44">
            <v>5</v>
          </cell>
          <cell r="Z44">
            <v>5</v>
          </cell>
          <cell r="AB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2</v>
          </cell>
          <cell r="AH44">
            <v>2</v>
          </cell>
          <cell r="AI44">
            <v>0</v>
          </cell>
          <cell r="AJ44">
            <v>1</v>
          </cell>
        </row>
        <row r="45">
          <cell r="C45">
            <v>30</v>
          </cell>
          <cell r="G45">
            <v>15</v>
          </cell>
          <cell r="H45">
            <v>5</v>
          </cell>
          <cell r="I45">
            <v>5</v>
          </cell>
          <cell r="N45">
            <v>10</v>
          </cell>
          <cell r="R45">
            <v>5</v>
          </cell>
          <cell r="Z45">
            <v>5</v>
          </cell>
          <cell r="AB45">
            <v>1</v>
          </cell>
          <cell r="AC45">
            <v>1</v>
          </cell>
          <cell r="AD45">
            <v>1</v>
          </cell>
          <cell r="AE45">
            <v>1</v>
          </cell>
          <cell r="AF45">
            <v>1</v>
          </cell>
          <cell r="AG45">
            <v>0</v>
          </cell>
          <cell r="AH45">
            <v>2</v>
          </cell>
          <cell r="AI45">
            <v>1</v>
          </cell>
          <cell r="AJ45">
            <v>1</v>
          </cell>
        </row>
        <row r="46">
          <cell r="C46">
            <v>40</v>
          </cell>
          <cell r="G46">
            <v>0</v>
          </cell>
          <cell r="H46">
            <v>5</v>
          </cell>
          <cell r="I46">
            <v>5</v>
          </cell>
          <cell r="N46">
            <v>0</v>
          </cell>
          <cell r="R46">
            <v>5</v>
          </cell>
          <cell r="V46">
            <v>0</v>
          </cell>
          <cell r="Z46">
            <v>5</v>
          </cell>
          <cell r="AB46">
            <v>1</v>
          </cell>
          <cell r="AC46">
            <v>1</v>
          </cell>
          <cell r="AD46">
            <v>1</v>
          </cell>
          <cell r="AE46">
            <v>1</v>
          </cell>
          <cell r="AF46">
            <v>1</v>
          </cell>
          <cell r="AG46">
            <v>1</v>
          </cell>
          <cell r="AH46">
            <v>2</v>
          </cell>
          <cell r="AI46">
            <v>1</v>
          </cell>
          <cell r="AJ46">
            <v>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view="pageBreakPreview" zoomScaleNormal="100" zoomScaleSheetLayoutView="100" workbookViewId="0">
      <selection activeCell="W33" sqref="V33:W33"/>
    </sheetView>
  </sheetViews>
  <sheetFormatPr defaultRowHeight="15" x14ac:dyDescent="0.25"/>
  <cols>
    <col min="1" max="1" width="3.85546875" style="1" customWidth="1"/>
    <col min="2" max="2" width="27" style="1" customWidth="1"/>
    <col min="3" max="3" width="9.7109375" style="1" customWidth="1"/>
    <col min="4" max="4" width="10" style="1" customWidth="1"/>
    <col min="5" max="5" width="8.85546875" style="1" customWidth="1"/>
    <col min="6" max="6" width="9.85546875" style="1" customWidth="1"/>
    <col min="7" max="7" width="9.7109375" style="1" customWidth="1"/>
    <col min="8" max="8" width="11.42578125" style="1" customWidth="1"/>
    <col min="9" max="9" width="10" style="3" customWidth="1"/>
    <col min="10" max="10" width="11" style="1" customWidth="1"/>
    <col min="11" max="11" width="8.28515625" style="1" customWidth="1"/>
    <col min="12" max="12" width="9.140625" style="1"/>
    <col min="13" max="13" width="9.85546875" style="1" customWidth="1"/>
    <col min="14" max="14" width="10" style="1" customWidth="1"/>
    <col min="15" max="15" width="10.140625" style="1" customWidth="1"/>
    <col min="16" max="16" width="9.85546875" style="1" customWidth="1"/>
    <col min="17" max="17" width="10.5703125" style="1" customWidth="1"/>
    <col min="18" max="18" width="10.28515625" style="1" customWidth="1"/>
    <col min="19" max="19" width="15.140625" style="3" customWidth="1"/>
    <col min="20" max="20" width="9.42578125" style="1" customWidth="1"/>
    <col min="21" max="21" width="8.140625" style="1" customWidth="1"/>
    <col min="22" max="22" width="13.42578125" style="3" customWidth="1"/>
    <col min="23" max="23" width="11.42578125" style="1" customWidth="1"/>
    <col min="24" max="24" width="9.140625" style="4"/>
    <col min="25" max="16384" width="9.140625" style="1"/>
  </cols>
  <sheetData>
    <row r="1" spans="1:24" ht="18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  <c r="X1" s="1"/>
    </row>
    <row r="2" spans="1:24" x14ac:dyDescent="0.25">
      <c r="P2" s="3"/>
      <c r="U2" s="4"/>
      <c r="V2" s="1"/>
      <c r="X2" s="1"/>
    </row>
    <row r="3" spans="1:24" s="13" customFormat="1" ht="36" customHeight="1" x14ac:dyDescent="0.25">
      <c r="A3" s="5" t="s">
        <v>1</v>
      </c>
      <c r="B3" s="5" t="s">
        <v>2</v>
      </c>
      <c r="C3" s="6" t="s">
        <v>3</v>
      </c>
      <c r="D3" s="7"/>
      <c r="E3" s="8"/>
      <c r="F3" s="9" t="s">
        <v>4</v>
      </c>
      <c r="G3" s="6" t="s">
        <v>5</v>
      </c>
      <c r="H3" s="7"/>
      <c r="I3" s="7"/>
      <c r="J3" s="7"/>
      <c r="K3" s="7"/>
      <c r="L3" s="8"/>
      <c r="M3" s="10" t="s">
        <v>6</v>
      </c>
      <c r="N3" s="11" t="s">
        <v>7</v>
      </c>
      <c r="O3" s="12" t="s">
        <v>8</v>
      </c>
      <c r="P3" s="5" t="s">
        <v>9</v>
      </c>
      <c r="Q3" s="5"/>
      <c r="R3" s="10" t="s">
        <v>10</v>
      </c>
      <c r="S3" s="11" t="s">
        <v>7</v>
      </c>
      <c r="T3" s="12" t="s">
        <v>8</v>
      </c>
    </row>
    <row r="4" spans="1:24" s="19" customFormat="1" ht="60.75" customHeight="1" x14ac:dyDescent="0.25">
      <c r="A4" s="5"/>
      <c r="B4" s="5"/>
      <c r="C4" s="14" t="s">
        <v>11</v>
      </c>
      <c r="D4" s="14"/>
      <c r="E4" s="5" t="s">
        <v>4</v>
      </c>
      <c r="F4" s="9"/>
      <c r="G4" s="15" t="s">
        <v>12</v>
      </c>
      <c r="H4" s="16"/>
      <c r="I4" s="5" t="s">
        <v>6</v>
      </c>
      <c r="J4" s="14" t="s">
        <v>13</v>
      </c>
      <c r="K4" s="14"/>
      <c r="L4" s="5" t="s">
        <v>6</v>
      </c>
      <c r="M4" s="17"/>
      <c r="N4" s="18"/>
      <c r="O4" s="12"/>
      <c r="P4" s="14" t="s">
        <v>14</v>
      </c>
      <c r="Q4" s="14" t="s">
        <v>15</v>
      </c>
      <c r="R4" s="17"/>
      <c r="S4" s="18"/>
      <c r="T4" s="12"/>
      <c r="X4" s="20">
        <f>H18+H33+G50+G58</f>
        <v>1246507</v>
      </c>
    </row>
    <row r="5" spans="1:24" ht="18" customHeight="1" x14ac:dyDescent="0.25">
      <c r="A5" s="5"/>
      <c r="B5" s="5"/>
      <c r="C5" s="21" t="s">
        <v>14</v>
      </c>
      <c r="D5" s="21" t="s">
        <v>15</v>
      </c>
      <c r="E5" s="5"/>
      <c r="F5" s="9"/>
      <c r="G5" s="21" t="s">
        <v>14</v>
      </c>
      <c r="H5" s="21" t="s">
        <v>15</v>
      </c>
      <c r="I5" s="5"/>
      <c r="J5" s="21" t="s">
        <v>14</v>
      </c>
      <c r="K5" s="21" t="s">
        <v>15</v>
      </c>
      <c r="L5" s="5"/>
      <c r="M5" s="22"/>
      <c r="N5" s="23"/>
      <c r="O5" s="12"/>
      <c r="P5" s="14"/>
      <c r="Q5" s="14"/>
      <c r="R5" s="22"/>
      <c r="S5" s="23"/>
      <c r="T5" s="12"/>
      <c r="U5" s="24"/>
      <c r="V5" s="1"/>
      <c r="X5" s="1"/>
    </row>
    <row r="6" spans="1:24" ht="16.5" customHeight="1" x14ac:dyDescent="0.25">
      <c r="A6" s="21">
        <v>1</v>
      </c>
      <c r="B6" s="25" t="s">
        <v>16</v>
      </c>
      <c r="C6" s="26">
        <v>270</v>
      </c>
      <c r="D6" s="21">
        <v>272</v>
      </c>
      <c r="E6" s="27">
        <v>1</v>
      </c>
      <c r="F6" s="28">
        <f>E6</f>
        <v>1</v>
      </c>
      <c r="G6" s="29">
        <v>57700</v>
      </c>
      <c r="H6" s="29">
        <v>57742</v>
      </c>
      <c r="I6" s="27">
        <v>1</v>
      </c>
      <c r="J6" s="21">
        <v>5</v>
      </c>
      <c r="K6" s="30">
        <v>5</v>
      </c>
      <c r="L6" s="27">
        <f>K6/J6</f>
        <v>1</v>
      </c>
      <c r="M6" s="28">
        <f>1/2*(I6+L6)</f>
        <v>1</v>
      </c>
      <c r="N6" s="31">
        <f>100*(0.35*E6+0.35*I6+0.3*L6)</f>
        <v>100</v>
      </c>
      <c r="O6" s="32">
        <v>40</v>
      </c>
      <c r="P6" s="33">
        <v>7760</v>
      </c>
      <c r="Q6" s="34">
        <v>7948</v>
      </c>
      <c r="R6" s="28">
        <v>1</v>
      </c>
      <c r="S6" s="31">
        <f t="shared" ref="S6:S17" si="0">100*(0.35*F6+0.35*M6+0.3*R6)</f>
        <v>100</v>
      </c>
      <c r="T6" s="32">
        <v>40</v>
      </c>
      <c r="U6" s="24"/>
      <c r="V6" s="1"/>
      <c r="X6" s="1"/>
    </row>
    <row r="7" spans="1:24" s="42" customFormat="1" ht="16.5" customHeight="1" x14ac:dyDescent="0.25">
      <c r="A7" s="35">
        <v>2</v>
      </c>
      <c r="B7" s="36" t="s">
        <v>17</v>
      </c>
      <c r="C7" s="37">
        <v>280</v>
      </c>
      <c r="D7" s="21">
        <v>232</v>
      </c>
      <c r="E7" s="27">
        <f>D7/C7</f>
        <v>0.82857142857142863</v>
      </c>
      <c r="F7" s="28">
        <f t="shared" ref="F7:F17" si="1">E7</f>
        <v>0.82857142857142863</v>
      </c>
      <c r="G7" s="38">
        <v>63200</v>
      </c>
      <c r="H7" s="29">
        <v>63291</v>
      </c>
      <c r="I7" s="27">
        <v>1</v>
      </c>
      <c r="J7" s="39">
        <v>5</v>
      </c>
      <c r="K7" s="40">
        <v>5</v>
      </c>
      <c r="L7" s="27">
        <f t="shared" ref="L7:L17" si="2">K7/J7</f>
        <v>1</v>
      </c>
      <c r="M7" s="28">
        <f t="shared" ref="M7:M17" si="3">1/2*(I7+L7)</f>
        <v>1</v>
      </c>
      <c r="N7" s="31">
        <f t="shared" ref="N7:N17" si="4">100*(0.35*E7+0.35*I7+0.3*L7)</f>
        <v>94</v>
      </c>
      <c r="O7" s="32">
        <v>30</v>
      </c>
      <c r="P7" s="41">
        <v>3295.12</v>
      </c>
      <c r="Q7" s="34">
        <v>2835.8</v>
      </c>
      <c r="R7" s="28">
        <f>Q7/P7</f>
        <v>0.86060598703537361</v>
      </c>
      <c r="S7" s="31">
        <f t="shared" si="0"/>
        <v>89.818179611061197</v>
      </c>
      <c r="T7" s="32">
        <v>30</v>
      </c>
      <c r="U7" s="24"/>
    </row>
    <row r="8" spans="1:24" ht="16.5" customHeight="1" x14ac:dyDescent="0.25">
      <c r="A8" s="21">
        <v>3</v>
      </c>
      <c r="B8" s="25" t="s">
        <v>18</v>
      </c>
      <c r="C8" s="26">
        <v>180</v>
      </c>
      <c r="D8" s="21">
        <v>180</v>
      </c>
      <c r="E8" s="27">
        <v>1</v>
      </c>
      <c r="F8" s="28">
        <f t="shared" si="1"/>
        <v>1</v>
      </c>
      <c r="G8" s="29">
        <v>52000</v>
      </c>
      <c r="H8" s="29">
        <v>52000</v>
      </c>
      <c r="I8" s="27">
        <v>1</v>
      </c>
      <c r="J8" s="43">
        <v>4</v>
      </c>
      <c r="K8" s="44">
        <v>4</v>
      </c>
      <c r="L8" s="27">
        <f t="shared" si="2"/>
        <v>1</v>
      </c>
      <c r="M8" s="28">
        <v>1</v>
      </c>
      <c r="N8" s="31">
        <f t="shared" si="4"/>
        <v>100</v>
      </c>
      <c r="O8" s="32">
        <v>40</v>
      </c>
      <c r="P8" s="33">
        <v>3000</v>
      </c>
      <c r="Q8" s="34">
        <v>4393.3</v>
      </c>
      <c r="R8" s="28">
        <v>1</v>
      </c>
      <c r="S8" s="31">
        <f t="shared" si="0"/>
        <v>100</v>
      </c>
      <c r="T8" s="32">
        <v>40</v>
      </c>
      <c r="U8" s="24"/>
      <c r="V8" s="1"/>
      <c r="X8" s="1"/>
    </row>
    <row r="9" spans="1:24" s="42" customFormat="1" ht="16.5" customHeight="1" x14ac:dyDescent="0.25">
      <c r="A9" s="35">
        <v>4</v>
      </c>
      <c r="B9" s="36" t="s">
        <v>19</v>
      </c>
      <c r="C9" s="37">
        <v>180</v>
      </c>
      <c r="D9" s="35">
        <v>180</v>
      </c>
      <c r="E9" s="27">
        <v>1</v>
      </c>
      <c r="F9" s="28">
        <f t="shared" si="1"/>
        <v>1</v>
      </c>
      <c r="G9" s="38">
        <v>44000</v>
      </c>
      <c r="H9" s="38">
        <v>44000</v>
      </c>
      <c r="I9" s="27">
        <v>1</v>
      </c>
      <c r="J9" s="39">
        <v>5</v>
      </c>
      <c r="K9" s="40">
        <v>4</v>
      </c>
      <c r="L9" s="27">
        <f t="shared" si="2"/>
        <v>0.8</v>
      </c>
      <c r="M9" s="28">
        <f t="shared" si="3"/>
        <v>0.9</v>
      </c>
      <c r="N9" s="31">
        <f t="shared" si="4"/>
        <v>94</v>
      </c>
      <c r="O9" s="32">
        <v>30</v>
      </c>
      <c r="P9" s="41">
        <v>1225</v>
      </c>
      <c r="Q9" s="34">
        <v>1445</v>
      </c>
      <c r="R9" s="28">
        <v>1</v>
      </c>
      <c r="S9" s="31">
        <f t="shared" si="0"/>
        <v>96.500000000000014</v>
      </c>
      <c r="T9" s="32">
        <v>30</v>
      </c>
      <c r="U9" s="45"/>
    </row>
    <row r="10" spans="1:24" ht="16.5" customHeight="1" x14ac:dyDescent="0.25">
      <c r="A10" s="21">
        <v>5</v>
      </c>
      <c r="B10" s="25" t="s">
        <v>20</v>
      </c>
      <c r="C10" s="26">
        <v>167</v>
      </c>
      <c r="D10" s="35">
        <f>19+39+28+14+17+24+27</f>
        <v>168</v>
      </c>
      <c r="E10" s="27">
        <v>1</v>
      </c>
      <c r="F10" s="28">
        <f t="shared" si="1"/>
        <v>1</v>
      </c>
      <c r="G10" s="29">
        <v>32500</v>
      </c>
      <c r="H10" s="38">
        <v>32500</v>
      </c>
      <c r="I10" s="27">
        <v>1</v>
      </c>
      <c r="J10" s="43">
        <v>4</v>
      </c>
      <c r="K10" s="44">
        <v>4</v>
      </c>
      <c r="L10" s="27">
        <v>1</v>
      </c>
      <c r="M10" s="28">
        <f t="shared" si="3"/>
        <v>1</v>
      </c>
      <c r="N10" s="31">
        <f t="shared" si="4"/>
        <v>100</v>
      </c>
      <c r="O10" s="32">
        <v>40</v>
      </c>
      <c r="P10" s="33">
        <v>1450</v>
      </c>
      <c r="Q10" s="34">
        <v>1469.9</v>
      </c>
      <c r="R10" s="28">
        <v>1</v>
      </c>
      <c r="S10" s="31">
        <f t="shared" si="0"/>
        <v>100</v>
      </c>
      <c r="T10" s="32">
        <v>40</v>
      </c>
      <c r="U10" s="24"/>
      <c r="V10" s="1"/>
      <c r="X10" s="1"/>
    </row>
    <row r="11" spans="1:24" s="42" customFormat="1" ht="16.5" customHeight="1" x14ac:dyDescent="0.25">
      <c r="A11" s="35">
        <v>6</v>
      </c>
      <c r="B11" s="36" t="s">
        <v>21</v>
      </c>
      <c r="C11" s="37">
        <v>120</v>
      </c>
      <c r="D11" s="35">
        <v>125</v>
      </c>
      <c r="E11" s="27">
        <v>1</v>
      </c>
      <c r="F11" s="28">
        <f t="shared" si="1"/>
        <v>1</v>
      </c>
      <c r="G11" s="38">
        <v>25500</v>
      </c>
      <c r="H11" s="38">
        <v>25500</v>
      </c>
      <c r="I11" s="27">
        <v>1</v>
      </c>
      <c r="J11" s="39">
        <v>4</v>
      </c>
      <c r="K11" s="40">
        <v>7</v>
      </c>
      <c r="L11" s="27">
        <v>1</v>
      </c>
      <c r="M11" s="28">
        <f t="shared" si="3"/>
        <v>1</v>
      </c>
      <c r="N11" s="31">
        <f t="shared" si="4"/>
        <v>100</v>
      </c>
      <c r="O11" s="32">
        <v>40</v>
      </c>
      <c r="P11" s="41">
        <v>1900</v>
      </c>
      <c r="Q11" s="34">
        <v>2422.1</v>
      </c>
      <c r="R11" s="28">
        <v>1</v>
      </c>
      <c r="S11" s="31">
        <f t="shared" si="0"/>
        <v>100</v>
      </c>
      <c r="T11" s="32">
        <v>40</v>
      </c>
      <c r="U11" s="45"/>
    </row>
    <row r="12" spans="1:24" s="42" customFormat="1" ht="16.5" customHeight="1" x14ac:dyDescent="0.25">
      <c r="A12" s="35">
        <v>7</v>
      </c>
      <c r="B12" s="36" t="s">
        <v>22</v>
      </c>
      <c r="C12" s="37">
        <v>280</v>
      </c>
      <c r="D12" s="21">
        <v>472</v>
      </c>
      <c r="E12" s="27">
        <v>1</v>
      </c>
      <c r="F12" s="28">
        <f t="shared" si="1"/>
        <v>1</v>
      </c>
      <c r="G12" s="38">
        <v>42500</v>
      </c>
      <c r="H12" s="29">
        <v>42500</v>
      </c>
      <c r="I12" s="27">
        <v>1</v>
      </c>
      <c r="J12" s="39">
        <v>7</v>
      </c>
      <c r="K12" s="40">
        <v>8</v>
      </c>
      <c r="L12" s="27">
        <v>1</v>
      </c>
      <c r="M12" s="28">
        <f t="shared" si="3"/>
        <v>1</v>
      </c>
      <c r="N12" s="31">
        <f t="shared" si="4"/>
        <v>100</v>
      </c>
      <c r="O12" s="32">
        <v>40</v>
      </c>
      <c r="P12" s="41">
        <v>6330</v>
      </c>
      <c r="Q12" s="34">
        <v>7518.5</v>
      </c>
      <c r="R12" s="28">
        <v>1</v>
      </c>
      <c r="S12" s="31">
        <f t="shared" si="0"/>
        <v>100</v>
      </c>
      <c r="T12" s="32">
        <v>40</v>
      </c>
      <c r="U12" s="24"/>
    </row>
    <row r="13" spans="1:24" ht="16.5" customHeight="1" x14ac:dyDescent="0.25">
      <c r="A13" s="21">
        <v>8</v>
      </c>
      <c r="B13" s="25" t="s">
        <v>23</v>
      </c>
      <c r="C13" s="26">
        <v>93</v>
      </c>
      <c r="D13" s="35">
        <v>117</v>
      </c>
      <c r="E13" s="27">
        <v>1</v>
      </c>
      <c r="F13" s="28">
        <f t="shared" si="1"/>
        <v>1</v>
      </c>
      <c r="G13" s="29">
        <v>30500</v>
      </c>
      <c r="H13" s="38">
        <v>31800</v>
      </c>
      <c r="I13" s="27">
        <v>1</v>
      </c>
      <c r="J13" s="43">
        <v>12</v>
      </c>
      <c r="K13" s="44">
        <v>14</v>
      </c>
      <c r="L13" s="27">
        <v>1</v>
      </c>
      <c r="M13" s="28">
        <f t="shared" si="3"/>
        <v>1</v>
      </c>
      <c r="N13" s="31">
        <f t="shared" si="4"/>
        <v>100</v>
      </c>
      <c r="O13" s="32">
        <v>40</v>
      </c>
      <c r="P13" s="33">
        <v>2240</v>
      </c>
      <c r="Q13" s="34">
        <v>2988.3</v>
      </c>
      <c r="R13" s="28">
        <v>1</v>
      </c>
      <c r="S13" s="31">
        <f t="shared" si="0"/>
        <v>100</v>
      </c>
      <c r="T13" s="32">
        <v>40</v>
      </c>
      <c r="U13" s="24"/>
      <c r="V13" s="1"/>
      <c r="X13" s="1"/>
    </row>
    <row r="14" spans="1:24" s="42" customFormat="1" ht="16.5" customHeight="1" x14ac:dyDescent="0.25">
      <c r="A14" s="35">
        <v>9</v>
      </c>
      <c r="B14" s="36" t="s">
        <v>24</v>
      </c>
      <c r="C14" s="37">
        <v>100</v>
      </c>
      <c r="D14" s="35">
        <v>105</v>
      </c>
      <c r="E14" s="27">
        <v>1</v>
      </c>
      <c r="F14" s="28">
        <f t="shared" si="1"/>
        <v>1</v>
      </c>
      <c r="G14" s="38">
        <v>13000</v>
      </c>
      <c r="H14" s="38">
        <v>13173</v>
      </c>
      <c r="I14" s="27">
        <v>1</v>
      </c>
      <c r="J14" s="39">
        <v>4</v>
      </c>
      <c r="K14" s="40">
        <v>4</v>
      </c>
      <c r="L14" s="27">
        <f t="shared" si="2"/>
        <v>1</v>
      </c>
      <c r="M14" s="28">
        <f t="shared" si="3"/>
        <v>1</v>
      </c>
      <c r="N14" s="31">
        <f t="shared" si="4"/>
        <v>100</v>
      </c>
      <c r="O14" s="32">
        <v>40</v>
      </c>
      <c r="P14" s="41">
        <v>660</v>
      </c>
      <c r="Q14" s="34">
        <v>660.8</v>
      </c>
      <c r="R14" s="28">
        <v>1</v>
      </c>
      <c r="S14" s="31">
        <f t="shared" si="0"/>
        <v>100</v>
      </c>
      <c r="T14" s="32">
        <v>40</v>
      </c>
      <c r="U14" s="24"/>
    </row>
    <row r="15" spans="1:24" ht="16.5" customHeight="1" x14ac:dyDescent="0.25">
      <c r="A15" s="21">
        <v>10</v>
      </c>
      <c r="B15" s="25" t="s">
        <v>25</v>
      </c>
      <c r="C15" s="26">
        <v>98</v>
      </c>
      <c r="D15" s="21">
        <v>105</v>
      </c>
      <c r="E15" s="27">
        <v>1</v>
      </c>
      <c r="F15" s="28">
        <f t="shared" si="1"/>
        <v>1</v>
      </c>
      <c r="G15" s="29">
        <v>15600</v>
      </c>
      <c r="H15" s="29">
        <v>16200</v>
      </c>
      <c r="I15" s="27">
        <v>1</v>
      </c>
      <c r="J15" s="43">
        <v>3</v>
      </c>
      <c r="K15" s="44">
        <v>3</v>
      </c>
      <c r="L15" s="27">
        <f t="shared" si="2"/>
        <v>1</v>
      </c>
      <c r="M15" s="28">
        <f t="shared" si="3"/>
        <v>1</v>
      </c>
      <c r="N15" s="31">
        <f t="shared" si="4"/>
        <v>100</v>
      </c>
      <c r="O15" s="32">
        <v>40</v>
      </c>
      <c r="P15" s="33">
        <v>1030</v>
      </c>
      <c r="Q15" s="34">
        <v>1030.0999999999999</v>
      </c>
      <c r="R15" s="28">
        <v>1</v>
      </c>
      <c r="S15" s="31">
        <f t="shared" si="0"/>
        <v>100</v>
      </c>
      <c r="T15" s="32">
        <v>40</v>
      </c>
      <c r="U15" s="24"/>
      <c r="V15" s="1"/>
      <c r="X15" s="1"/>
    </row>
    <row r="16" spans="1:24" s="42" customFormat="1" ht="16.5" customHeight="1" x14ac:dyDescent="0.25">
      <c r="A16" s="35">
        <v>11</v>
      </c>
      <c r="B16" s="36" t="s">
        <v>26</v>
      </c>
      <c r="C16" s="37">
        <v>90</v>
      </c>
      <c r="D16" s="35">
        <v>90</v>
      </c>
      <c r="E16" s="27">
        <v>1</v>
      </c>
      <c r="F16" s="28">
        <f t="shared" si="1"/>
        <v>1</v>
      </c>
      <c r="G16" s="38">
        <v>11500</v>
      </c>
      <c r="H16" s="38">
        <v>11503</v>
      </c>
      <c r="I16" s="27">
        <v>1</v>
      </c>
      <c r="J16" s="39">
        <v>4</v>
      </c>
      <c r="K16" s="40">
        <v>4</v>
      </c>
      <c r="L16" s="27">
        <f t="shared" si="2"/>
        <v>1</v>
      </c>
      <c r="M16" s="28">
        <f t="shared" si="3"/>
        <v>1</v>
      </c>
      <c r="N16" s="31">
        <f t="shared" si="4"/>
        <v>100</v>
      </c>
      <c r="O16" s="32">
        <v>40</v>
      </c>
      <c r="P16" s="41">
        <v>640</v>
      </c>
      <c r="Q16" s="34">
        <v>640.4</v>
      </c>
      <c r="R16" s="28">
        <f>Q16/P16</f>
        <v>1.0006249999999999</v>
      </c>
      <c r="S16" s="31">
        <f t="shared" si="0"/>
        <v>100.01875</v>
      </c>
      <c r="T16" s="32">
        <v>40</v>
      </c>
      <c r="U16" s="24"/>
    </row>
    <row r="17" spans="1:26" ht="16.5" customHeight="1" x14ac:dyDescent="0.25">
      <c r="A17" s="21">
        <v>12</v>
      </c>
      <c r="B17" s="25" t="s">
        <v>27</v>
      </c>
      <c r="C17" s="37">
        <v>85</v>
      </c>
      <c r="D17" s="35">
        <v>117</v>
      </c>
      <c r="E17" s="27">
        <v>1</v>
      </c>
      <c r="F17" s="28">
        <f t="shared" si="1"/>
        <v>1</v>
      </c>
      <c r="G17" s="38">
        <v>10540</v>
      </c>
      <c r="H17" s="38">
        <v>19160</v>
      </c>
      <c r="I17" s="27">
        <v>1</v>
      </c>
      <c r="J17" s="21">
        <v>1</v>
      </c>
      <c r="K17" s="30">
        <v>1</v>
      </c>
      <c r="L17" s="27">
        <f t="shared" si="2"/>
        <v>1</v>
      </c>
      <c r="M17" s="28">
        <f t="shared" si="3"/>
        <v>1</v>
      </c>
      <c r="N17" s="31">
        <f t="shared" si="4"/>
        <v>100</v>
      </c>
      <c r="O17" s="32">
        <v>40</v>
      </c>
      <c r="P17" s="33">
        <v>180</v>
      </c>
      <c r="Q17" s="34">
        <v>398.5</v>
      </c>
      <c r="R17" s="28">
        <v>1</v>
      </c>
      <c r="S17" s="31">
        <f t="shared" si="0"/>
        <v>100</v>
      </c>
      <c r="T17" s="32">
        <v>40</v>
      </c>
      <c r="U17" s="46"/>
      <c r="V17" s="1"/>
      <c r="X17" s="1"/>
    </row>
    <row r="18" spans="1:26" ht="16.5" customHeight="1" x14ac:dyDescent="0.25">
      <c r="A18" s="47"/>
      <c r="B18" s="25"/>
      <c r="C18" s="48"/>
      <c r="D18" s="49">
        <f>SUM(D6:D17)</f>
        <v>2163</v>
      </c>
      <c r="E18" s="50"/>
      <c r="F18" s="51"/>
      <c r="G18" s="51"/>
      <c r="H18" s="52">
        <f>SUM(H6:H17)</f>
        <v>409369</v>
      </c>
      <c r="I18" s="53"/>
      <c r="J18" s="48"/>
      <c r="K18" s="49"/>
      <c r="L18" s="50"/>
      <c r="M18" s="54"/>
      <c r="N18" s="54"/>
      <c r="O18" s="54"/>
      <c r="P18" s="52">
        <f>SUM(P6:P17)</f>
        <v>29710.12</v>
      </c>
      <c r="Q18" s="52">
        <f>SUM(Q6:Q17)</f>
        <v>33750.699999999997</v>
      </c>
      <c r="R18" s="55"/>
      <c r="S18" s="56"/>
      <c r="T18" s="50"/>
      <c r="U18" s="57"/>
      <c r="V18" s="58"/>
      <c r="W18" s="58"/>
      <c r="X18" s="57"/>
      <c r="Y18" s="59"/>
      <c r="Z18" s="60"/>
    </row>
    <row r="19" spans="1:26" ht="19.5" customHeight="1" x14ac:dyDescent="0.25">
      <c r="A19" s="61"/>
      <c r="B19" s="62" t="s">
        <v>2</v>
      </c>
      <c r="C19" s="6" t="s">
        <v>3</v>
      </c>
      <c r="D19" s="7"/>
      <c r="E19" s="8"/>
      <c r="F19" s="9" t="s">
        <v>4</v>
      </c>
      <c r="G19" s="6" t="s">
        <v>5</v>
      </c>
      <c r="H19" s="7"/>
      <c r="I19" s="7"/>
      <c r="J19" s="7"/>
      <c r="K19" s="7"/>
      <c r="L19" s="8"/>
      <c r="M19" s="10" t="s">
        <v>6</v>
      </c>
      <c r="N19" s="63"/>
      <c r="O19" s="63"/>
      <c r="P19" s="5" t="s">
        <v>9</v>
      </c>
      <c r="Q19" s="5"/>
      <c r="R19" s="9" t="s">
        <v>10</v>
      </c>
      <c r="S19" s="64" t="s">
        <v>7</v>
      </c>
      <c r="T19" s="12" t="s">
        <v>8</v>
      </c>
      <c r="U19" s="57"/>
      <c r="V19" s="59"/>
      <c r="W19" s="65"/>
      <c r="X19" s="1"/>
    </row>
    <row r="20" spans="1:26" ht="60" customHeight="1" x14ac:dyDescent="0.25">
      <c r="A20" s="66"/>
      <c r="B20" s="62"/>
      <c r="C20" s="14" t="s">
        <v>11</v>
      </c>
      <c r="D20" s="14"/>
      <c r="E20" s="5" t="s">
        <v>4</v>
      </c>
      <c r="F20" s="9"/>
      <c r="G20" s="14" t="s">
        <v>12</v>
      </c>
      <c r="H20" s="14"/>
      <c r="I20" s="5" t="s">
        <v>6</v>
      </c>
      <c r="J20" s="14" t="s">
        <v>28</v>
      </c>
      <c r="K20" s="14"/>
      <c r="L20" s="5" t="s">
        <v>6</v>
      </c>
      <c r="M20" s="17"/>
      <c r="N20" s="67"/>
      <c r="O20" s="67"/>
      <c r="P20" s="14" t="s">
        <v>14</v>
      </c>
      <c r="Q20" s="14" t="s">
        <v>15</v>
      </c>
      <c r="R20" s="9"/>
      <c r="S20" s="64"/>
      <c r="T20" s="12"/>
      <c r="U20" s="24"/>
      <c r="V20" s="1"/>
      <c r="X20" s="1"/>
    </row>
    <row r="21" spans="1:26" ht="17.25" customHeight="1" x14ac:dyDescent="0.25">
      <c r="A21" s="68"/>
      <c r="B21" s="62"/>
      <c r="C21" s="21" t="s">
        <v>14</v>
      </c>
      <c r="D21" s="21" t="s">
        <v>15</v>
      </c>
      <c r="E21" s="5"/>
      <c r="F21" s="9"/>
      <c r="G21" s="21" t="s">
        <v>14</v>
      </c>
      <c r="H21" s="21" t="s">
        <v>15</v>
      </c>
      <c r="I21" s="5"/>
      <c r="J21" s="21" t="s">
        <v>14</v>
      </c>
      <c r="K21" s="21" t="s">
        <v>15</v>
      </c>
      <c r="L21" s="5"/>
      <c r="M21" s="22"/>
      <c r="N21" s="69"/>
      <c r="O21" s="69"/>
      <c r="P21" s="14"/>
      <c r="Q21" s="14"/>
      <c r="R21" s="9"/>
      <c r="S21" s="64"/>
      <c r="T21" s="12"/>
      <c r="U21" s="70"/>
      <c r="V21" s="1"/>
      <c r="X21" s="1"/>
    </row>
    <row r="22" spans="1:26" s="42" customFormat="1" ht="16.5" customHeight="1" x14ac:dyDescent="0.25">
      <c r="A22" s="35">
        <v>13</v>
      </c>
      <c r="B22" s="71" t="s">
        <v>29</v>
      </c>
      <c r="C22" s="72">
        <v>205</v>
      </c>
      <c r="D22" s="72">
        <v>233</v>
      </c>
      <c r="E22" s="27">
        <v>1</v>
      </c>
      <c r="F22" s="28">
        <f>E22</f>
        <v>1</v>
      </c>
      <c r="G22" s="38">
        <v>47500</v>
      </c>
      <c r="H22" s="38">
        <v>56485</v>
      </c>
      <c r="I22" s="27">
        <v>1</v>
      </c>
      <c r="J22" s="35">
        <v>36</v>
      </c>
      <c r="K22" s="73">
        <v>36</v>
      </c>
      <c r="L22" s="27">
        <f>K22/J22</f>
        <v>1</v>
      </c>
      <c r="M22" s="28">
        <f>1/2*(I22+L22)</f>
        <v>1</v>
      </c>
      <c r="N22" s="31">
        <f>100*(0.35*E22+0.35*I22+0.3*L22)</f>
        <v>100</v>
      </c>
      <c r="O22" s="32">
        <v>40</v>
      </c>
      <c r="P22" s="74">
        <v>5200</v>
      </c>
      <c r="Q22" s="75">
        <v>5338.8</v>
      </c>
      <c r="R22" s="28">
        <v>1</v>
      </c>
      <c r="S22" s="31">
        <f t="shared" ref="S22:S32" si="5">100*(0.35*F22+0.35*M22+0.3*R22)</f>
        <v>100</v>
      </c>
      <c r="T22" s="32">
        <v>40</v>
      </c>
      <c r="U22" s="76"/>
    </row>
    <row r="23" spans="1:26" s="42" customFormat="1" ht="16.5" customHeight="1" x14ac:dyDescent="0.25">
      <c r="A23" s="35">
        <v>14</v>
      </c>
      <c r="B23" s="71" t="s">
        <v>30</v>
      </c>
      <c r="C23" s="72">
        <v>70</v>
      </c>
      <c r="D23" s="72">
        <v>70</v>
      </c>
      <c r="E23" s="27">
        <v>1</v>
      </c>
      <c r="F23" s="28">
        <f t="shared" ref="F23:F32" si="6">E23</f>
        <v>1</v>
      </c>
      <c r="G23" s="38">
        <v>26900</v>
      </c>
      <c r="H23" s="38">
        <v>26900</v>
      </c>
      <c r="I23" s="27">
        <v>1</v>
      </c>
      <c r="J23" s="35">
        <v>6</v>
      </c>
      <c r="K23" s="73">
        <v>6</v>
      </c>
      <c r="L23" s="27">
        <f t="shared" ref="L23:L31" si="7">K23/J23</f>
        <v>1</v>
      </c>
      <c r="M23" s="28">
        <f t="shared" ref="M23:M32" si="8">1/2*(I23+L23)</f>
        <v>1</v>
      </c>
      <c r="N23" s="31">
        <f t="shared" ref="N23:N32" si="9">100*(0.35*E23+0.35*I23+0.3*L23)</f>
        <v>100</v>
      </c>
      <c r="O23" s="32">
        <v>40</v>
      </c>
      <c r="P23" s="74">
        <v>1900</v>
      </c>
      <c r="Q23" s="75">
        <v>1566.1</v>
      </c>
      <c r="R23" s="28">
        <f>Q23/P23</f>
        <v>0.82426315789473681</v>
      </c>
      <c r="S23" s="31">
        <f t="shared" si="5"/>
        <v>94.727894736842103</v>
      </c>
      <c r="T23" s="32">
        <v>30</v>
      </c>
      <c r="U23" s="76"/>
    </row>
    <row r="24" spans="1:26" s="42" customFormat="1" ht="16.5" customHeight="1" x14ac:dyDescent="0.25">
      <c r="A24" s="35">
        <v>15</v>
      </c>
      <c r="B24" s="71" t="s">
        <v>31</v>
      </c>
      <c r="C24" s="72">
        <v>71</v>
      </c>
      <c r="D24" s="72">
        <v>72</v>
      </c>
      <c r="E24" s="27">
        <v>1</v>
      </c>
      <c r="F24" s="28">
        <f t="shared" si="6"/>
        <v>1</v>
      </c>
      <c r="G24" s="38">
        <v>23050</v>
      </c>
      <c r="H24" s="38">
        <v>25750</v>
      </c>
      <c r="I24" s="27">
        <v>1</v>
      </c>
      <c r="J24" s="35">
        <v>3</v>
      </c>
      <c r="K24" s="73">
        <v>4</v>
      </c>
      <c r="L24" s="27">
        <v>1</v>
      </c>
      <c r="M24" s="28">
        <f t="shared" si="8"/>
        <v>1</v>
      </c>
      <c r="N24" s="31">
        <f t="shared" si="9"/>
        <v>100</v>
      </c>
      <c r="O24" s="32">
        <v>40</v>
      </c>
      <c r="P24" s="74">
        <v>1385</v>
      </c>
      <c r="Q24" s="75">
        <v>1388</v>
      </c>
      <c r="R24" s="28">
        <f>Q24/P24</f>
        <v>1.0021660649819495</v>
      </c>
      <c r="S24" s="31">
        <f t="shared" si="5"/>
        <v>100.06498194945847</v>
      </c>
      <c r="T24" s="32">
        <v>40</v>
      </c>
      <c r="U24" s="45"/>
    </row>
    <row r="25" spans="1:26" s="42" customFormat="1" ht="16.5" customHeight="1" x14ac:dyDescent="0.25">
      <c r="A25" s="35">
        <v>16</v>
      </c>
      <c r="B25" s="71" t="s">
        <v>32</v>
      </c>
      <c r="C25" s="72">
        <v>60</v>
      </c>
      <c r="D25" s="72">
        <v>60</v>
      </c>
      <c r="E25" s="27">
        <v>1</v>
      </c>
      <c r="F25" s="28">
        <f t="shared" si="6"/>
        <v>1</v>
      </c>
      <c r="G25" s="38">
        <v>9200</v>
      </c>
      <c r="H25" s="38">
        <v>9200</v>
      </c>
      <c r="I25" s="27">
        <v>1</v>
      </c>
      <c r="J25" s="35">
        <v>2</v>
      </c>
      <c r="K25" s="73">
        <v>2</v>
      </c>
      <c r="L25" s="27">
        <f t="shared" si="7"/>
        <v>1</v>
      </c>
      <c r="M25" s="28">
        <f t="shared" si="8"/>
        <v>1</v>
      </c>
      <c r="N25" s="31">
        <f t="shared" si="9"/>
        <v>100</v>
      </c>
      <c r="O25" s="32">
        <v>40</v>
      </c>
      <c r="P25" s="74">
        <v>380</v>
      </c>
      <c r="Q25" s="75">
        <v>380</v>
      </c>
      <c r="R25" s="28">
        <v>1</v>
      </c>
      <c r="S25" s="31">
        <f t="shared" si="5"/>
        <v>100</v>
      </c>
      <c r="T25" s="32">
        <v>40</v>
      </c>
      <c r="U25" s="45"/>
    </row>
    <row r="26" spans="1:26" s="42" customFormat="1" ht="16.5" customHeight="1" x14ac:dyDescent="0.25">
      <c r="A26" s="35">
        <v>17</v>
      </c>
      <c r="B26" s="71" t="s">
        <v>33</v>
      </c>
      <c r="C26" s="72">
        <v>81</v>
      </c>
      <c r="D26" s="72">
        <v>96</v>
      </c>
      <c r="E26" s="27">
        <v>1</v>
      </c>
      <c r="F26" s="28">
        <f t="shared" si="6"/>
        <v>1</v>
      </c>
      <c r="G26" s="38">
        <v>11000</v>
      </c>
      <c r="H26" s="38">
        <v>12310</v>
      </c>
      <c r="I26" s="27">
        <v>1</v>
      </c>
      <c r="J26" s="35">
        <v>29</v>
      </c>
      <c r="K26" s="73">
        <v>29</v>
      </c>
      <c r="L26" s="27">
        <f t="shared" si="7"/>
        <v>1</v>
      </c>
      <c r="M26" s="28">
        <f t="shared" si="8"/>
        <v>1</v>
      </c>
      <c r="N26" s="31">
        <f t="shared" si="9"/>
        <v>100</v>
      </c>
      <c r="O26" s="32">
        <v>40</v>
      </c>
      <c r="P26" s="74">
        <v>500</v>
      </c>
      <c r="Q26" s="75">
        <v>587</v>
      </c>
      <c r="R26" s="28">
        <v>1</v>
      </c>
      <c r="S26" s="31">
        <f t="shared" si="5"/>
        <v>100</v>
      </c>
      <c r="T26" s="32">
        <v>40</v>
      </c>
      <c r="U26" s="45"/>
    </row>
    <row r="27" spans="1:26" ht="16.5" customHeight="1" x14ac:dyDescent="0.25">
      <c r="A27" s="35">
        <v>18</v>
      </c>
      <c r="B27" s="71" t="s">
        <v>34</v>
      </c>
      <c r="C27" s="72">
        <v>20</v>
      </c>
      <c r="D27" s="72">
        <v>30</v>
      </c>
      <c r="E27" s="27">
        <v>1</v>
      </c>
      <c r="F27" s="28">
        <f t="shared" si="6"/>
        <v>1</v>
      </c>
      <c r="G27" s="38">
        <v>7800</v>
      </c>
      <c r="H27" s="29">
        <v>7800</v>
      </c>
      <c r="I27" s="27">
        <v>1</v>
      </c>
      <c r="J27" s="35">
        <v>5</v>
      </c>
      <c r="K27" s="73">
        <v>5</v>
      </c>
      <c r="L27" s="27">
        <v>1</v>
      </c>
      <c r="M27" s="28">
        <f t="shared" si="8"/>
        <v>1</v>
      </c>
      <c r="N27" s="31">
        <f t="shared" si="9"/>
        <v>100</v>
      </c>
      <c r="O27" s="32">
        <v>40</v>
      </c>
      <c r="P27" s="74">
        <v>200</v>
      </c>
      <c r="Q27" s="75">
        <v>200</v>
      </c>
      <c r="R27" s="28">
        <f>Q27/P27</f>
        <v>1</v>
      </c>
      <c r="S27" s="31">
        <f t="shared" si="5"/>
        <v>100</v>
      </c>
      <c r="T27" s="32">
        <v>40</v>
      </c>
      <c r="U27" s="24"/>
      <c r="V27" s="1"/>
      <c r="X27" s="1"/>
    </row>
    <row r="28" spans="1:26" ht="16.5" customHeight="1" x14ac:dyDescent="0.25">
      <c r="A28" s="35">
        <v>19</v>
      </c>
      <c r="B28" s="77" t="s">
        <v>35</v>
      </c>
      <c r="C28" s="72">
        <v>50</v>
      </c>
      <c r="D28" s="72">
        <v>50</v>
      </c>
      <c r="E28" s="27">
        <v>1</v>
      </c>
      <c r="F28" s="28">
        <f t="shared" si="6"/>
        <v>1</v>
      </c>
      <c r="G28" s="38">
        <v>11300</v>
      </c>
      <c r="H28" s="29">
        <v>11300</v>
      </c>
      <c r="I28" s="27">
        <v>1</v>
      </c>
      <c r="J28" s="35">
        <v>15</v>
      </c>
      <c r="K28" s="73">
        <v>15</v>
      </c>
      <c r="L28" s="27">
        <f t="shared" si="7"/>
        <v>1</v>
      </c>
      <c r="M28" s="28">
        <f t="shared" si="8"/>
        <v>1</v>
      </c>
      <c r="N28" s="31">
        <f t="shared" si="9"/>
        <v>100</v>
      </c>
      <c r="O28" s="32">
        <v>40</v>
      </c>
      <c r="P28" s="74">
        <v>380</v>
      </c>
      <c r="Q28" s="75">
        <v>450</v>
      </c>
      <c r="R28" s="28">
        <v>1</v>
      </c>
      <c r="S28" s="31">
        <f t="shared" si="5"/>
        <v>100</v>
      </c>
      <c r="T28" s="32">
        <v>40</v>
      </c>
      <c r="U28" s="24"/>
      <c r="V28" s="1"/>
      <c r="X28" s="1"/>
    </row>
    <row r="29" spans="1:26" ht="16.5" customHeight="1" x14ac:dyDescent="0.25">
      <c r="A29" s="35">
        <v>20</v>
      </c>
      <c r="B29" s="77" t="s">
        <v>36</v>
      </c>
      <c r="C29" s="72">
        <v>52</v>
      </c>
      <c r="D29" s="72">
        <v>52</v>
      </c>
      <c r="E29" s="27">
        <v>1</v>
      </c>
      <c r="F29" s="28">
        <f t="shared" si="6"/>
        <v>1</v>
      </c>
      <c r="G29" s="38">
        <v>12000</v>
      </c>
      <c r="H29" s="38">
        <v>24500</v>
      </c>
      <c r="I29" s="27">
        <v>1</v>
      </c>
      <c r="J29" s="35">
        <v>6</v>
      </c>
      <c r="K29" s="73">
        <v>7</v>
      </c>
      <c r="L29" s="27">
        <v>1</v>
      </c>
      <c r="M29" s="28">
        <f t="shared" si="8"/>
        <v>1</v>
      </c>
      <c r="N29" s="31">
        <f t="shared" si="9"/>
        <v>100</v>
      </c>
      <c r="O29" s="32">
        <v>40</v>
      </c>
      <c r="P29" s="74">
        <v>600</v>
      </c>
      <c r="Q29" s="75">
        <v>552.5</v>
      </c>
      <c r="R29" s="28">
        <f>Q29/P29</f>
        <v>0.92083333333333328</v>
      </c>
      <c r="S29" s="31">
        <f t="shared" si="5"/>
        <v>97.625</v>
      </c>
      <c r="T29" s="32">
        <v>30</v>
      </c>
      <c r="U29" s="24"/>
      <c r="V29" s="1"/>
      <c r="X29" s="1"/>
    </row>
    <row r="30" spans="1:26" s="42" customFormat="1" ht="16.5" customHeight="1" x14ac:dyDescent="0.25">
      <c r="A30" s="35">
        <v>21</v>
      </c>
      <c r="B30" s="77" t="s">
        <v>37</v>
      </c>
      <c r="C30" s="72">
        <v>75</v>
      </c>
      <c r="D30" s="72">
        <v>81</v>
      </c>
      <c r="E30" s="27">
        <v>1</v>
      </c>
      <c r="F30" s="28">
        <f t="shared" si="6"/>
        <v>1</v>
      </c>
      <c r="G30" s="38">
        <v>42000</v>
      </c>
      <c r="H30" s="38">
        <v>60944</v>
      </c>
      <c r="I30" s="27">
        <v>1</v>
      </c>
      <c r="J30" s="35">
        <v>2</v>
      </c>
      <c r="K30" s="73">
        <v>2</v>
      </c>
      <c r="L30" s="27">
        <f t="shared" si="7"/>
        <v>1</v>
      </c>
      <c r="M30" s="28">
        <f t="shared" si="8"/>
        <v>1</v>
      </c>
      <c r="N30" s="31">
        <f t="shared" si="9"/>
        <v>100</v>
      </c>
      <c r="O30" s="32">
        <v>40</v>
      </c>
      <c r="P30" s="74">
        <v>9200</v>
      </c>
      <c r="Q30" s="75">
        <v>9202.7000000000007</v>
      </c>
      <c r="R30" s="28">
        <f>Q30/P30</f>
        <v>1.0002934782608697</v>
      </c>
      <c r="S30" s="31">
        <f t="shared" si="5"/>
        <v>100.00880434782609</v>
      </c>
      <c r="T30" s="32">
        <v>40</v>
      </c>
      <c r="U30" s="24"/>
    </row>
    <row r="31" spans="1:26" s="42" customFormat="1" ht="16.5" customHeight="1" x14ac:dyDescent="0.25">
      <c r="A31" s="35">
        <v>22</v>
      </c>
      <c r="B31" s="77" t="s">
        <v>38</v>
      </c>
      <c r="C31" s="72">
        <v>65</v>
      </c>
      <c r="D31" s="72">
        <v>67</v>
      </c>
      <c r="E31" s="27">
        <v>1</v>
      </c>
      <c r="F31" s="28">
        <f t="shared" si="6"/>
        <v>1</v>
      </c>
      <c r="G31" s="38">
        <v>10200</v>
      </c>
      <c r="H31" s="38">
        <v>15620</v>
      </c>
      <c r="I31" s="27">
        <v>1</v>
      </c>
      <c r="J31" s="35">
        <v>1</v>
      </c>
      <c r="K31" s="73">
        <v>1</v>
      </c>
      <c r="L31" s="27">
        <f t="shared" si="7"/>
        <v>1</v>
      </c>
      <c r="M31" s="28">
        <f t="shared" si="8"/>
        <v>1</v>
      </c>
      <c r="N31" s="31">
        <f t="shared" si="9"/>
        <v>100</v>
      </c>
      <c r="O31" s="32">
        <v>30</v>
      </c>
      <c r="P31" s="74">
        <v>235</v>
      </c>
      <c r="Q31" s="75">
        <v>110</v>
      </c>
      <c r="R31" s="28">
        <f>Q31/P31</f>
        <v>0.46808510638297873</v>
      </c>
      <c r="S31" s="31">
        <f t="shared" si="5"/>
        <v>84.042553191489361</v>
      </c>
      <c r="T31" s="32">
        <v>0</v>
      </c>
      <c r="U31" s="46"/>
    </row>
    <row r="32" spans="1:26" s="42" customFormat="1" ht="16.5" customHeight="1" x14ac:dyDescent="0.25">
      <c r="A32" s="35">
        <v>23</v>
      </c>
      <c r="B32" s="77" t="s">
        <v>39</v>
      </c>
      <c r="C32" s="72">
        <v>50</v>
      </c>
      <c r="D32" s="72">
        <v>50</v>
      </c>
      <c r="E32" s="27">
        <v>1</v>
      </c>
      <c r="F32" s="28">
        <f t="shared" si="6"/>
        <v>1</v>
      </c>
      <c r="G32" s="38">
        <v>5700</v>
      </c>
      <c r="H32" s="38">
        <v>6200</v>
      </c>
      <c r="I32" s="27">
        <v>1</v>
      </c>
      <c r="J32" s="35">
        <v>8</v>
      </c>
      <c r="K32" s="73">
        <v>10</v>
      </c>
      <c r="L32" s="27">
        <v>1</v>
      </c>
      <c r="M32" s="28">
        <f t="shared" si="8"/>
        <v>1</v>
      </c>
      <c r="N32" s="31">
        <f t="shared" si="9"/>
        <v>100</v>
      </c>
      <c r="O32" s="32">
        <v>40</v>
      </c>
      <c r="P32" s="74">
        <v>235</v>
      </c>
      <c r="Q32" s="75">
        <v>244</v>
      </c>
      <c r="R32" s="28">
        <v>1</v>
      </c>
      <c r="S32" s="31">
        <f t="shared" si="5"/>
        <v>100</v>
      </c>
      <c r="T32" s="32">
        <v>40</v>
      </c>
      <c r="U32" s="46"/>
    </row>
    <row r="33" spans="1:26" ht="15.75" customHeight="1" x14ac:dyDescent="0.25">
      <c r="D33" s="1">
        <f>SUM(D22:D32)</f>
        <v>861</v>
      </c>
      <c r="H33" s="78">
        <f>SUM(H22:H32)</f>
        <v>257009</v>
      </c>
      <c r="P33" s="79">
        <f>SUM(P22:P32)</f>
        <v>20215</v>
      </c>
      <c r="Q33" s="79">
        <f>SUM(Q22:Q32)</f>
        <v>20019.099999999999</v>
      </c>
      <c r="S33" s="1"/>
      <c r="T33" s="79"/>
      <c r="U33" s="3"/>
      <c r="V33" s="80">
        <f>P33+P18</f>
        <v>49925.119999999995</v>
      </c>
      <c r="W33" s="80">
        <f>Q33+Q18</f>
        <v>53769.799999999996</v>
      </c>
      <c r="X33" s="3"/>
      <c r="Y33" s="79"/>
      <c r="Z33" s="4"/>
    </row>
    <row r="34" spans="1:26" x14ac:dyDescent="0.25">
      <c r="D34" s="1">
        <f>D18+D33</f>
        <v>3024</v>
      </c>
      <c r="H34" s="81">
        <f>H18+H33</f>
        <v>666378</v>
      </c>
    </row>
    <row r="35" spans="1:26" s="83" customFormat="1" x14ac:dyDescent="0.25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82"/>
    </row>
    <row r="36" spans="1:26" s="83" customFormat="1" ht="15" customHeight="1" x14ac:dyDescent="0.25">
      <c r="A36" s="5" t="s">
        <v>1</v>
      </c>
      <c r="B36" s="84" t="s">
        <v>2</v>
      </c>
      <c r="C36" s="85" t="s">
        <v>5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84" t="s">
        <v>9</v>
      </c>
      <c r="Q36" s="84"/>
      <c r="R36" s="84"/>
      <c r="S36" s="84" t="s">
        <v>40</v>
      </c>
      <c r="T36" s="88" t="s">
        <v>8</v>
      </c>
      <c r="U36" s="42"/>
      <c r="V36" s="1"/>
      <c r="W36" s="1"/>
      <c r="X36" s="82"/>
    </row>
    <row r="37" spans="1:26" s="83" customFormat="1" ht="117.75" customHeight="1" x14ac:dyDescent="0.25">
      <c r="A37" s="5"/>
      <c r="B37" s="84"/>
      <c r="C37" s="85" t="s">
        <v>41</v>
      </c>
      <c r="D37" s="89"/>
      <c r="E37" s="84" t="s">
        <v>4</v>
      </c>
      <c r="F37" s="85" t="s">
        <v>42</v>
      </c>
      <c r="G37" s="89"/>
      <c r="H37" s="84" t="s">
        <v>4</v>
      </c>
      <c r="I37" s="85" t="s">
        <v>43</v>
      </c>
      <c r="J37" s="89"/>
      <c r="K37" s="84" t="s">
        <v>4</v>
      </c>
      <c r="L37" s="85" t="s">
        <v>44</v>
      </c>
      <c r="M37" s="89"/>
      <c r="N37" s="90" t="s">
        <v>4</v>
      </c>
      <c r="O37" s="90" t="s">
        <v>4</v>
      </c>
      <c r="P37" s="84" t="s">
        <v>14</v>
      </c>
      <c r="Q37" s="84" t="s">
        <v>15</v>
      </c>
      <c r="R37" s="84" t="s">
        <v>10</v>
      </c>
      <c r="S37" s="84"/>
      <c r="T37" s="91"/>
      <c r="U37" s="42"/>
      <c r="V37" s="1"/>
      <c r="W37" s="1"/>
      <c r="X37" s="82"/>
    </row>
    <row r="38" spans="1:26" s="83" customFormat="1" x14ac:dyDescent="0.25">
      <c r="A38" s="5"/>
      <c r="B38" s="84"/>
      <c r="C38" s="92" t="s">
        <v>14</v>
      </c>
      <c r="D38" s="92" t="s">
        <v>15</v>
      </c>
      <c r="E38" s="84"/>
      <c r="F38" s="92" t="s">
        <v>14</v>
      </c>
      <c r="G38" s="92" t="s">
        <v>15</v>
      </c>
      <c r="H38" s="84"/>
      <c r="I38" s="92" t="s">
        <v>14</v>
      </c>
      <c r="J38" s="92" t="s">
        <v>15</v>
      </c>
      <c r="K38" s="84"/>
      <c r="L38" s="92" t="s">
        <v>14</v>
      </c>
      <c r="M38" s="92" t="s">
        <v>15</v>
      </c>
      <c r="N38" s="93"/>
      <c r="O38" s="93"/>
      <c r="P38" s="84"/>
      <c r="Q38" s="84"/>
      <c r="R38" s="84"/>
      <c r="S38" s="84"/>
      <c r="T38" s="94"/>
      <c r="U38" s="42"/>
      <c r="V38" s="1"/>
      <c r="W38" s="1"/>
      <c r="X38" s="82"/>
    </row>
    <row r="39" spans="1:26" s="100" customFormat="1" ht="30.75" customHeight="1" x14ac:dyDescent="0.25">
      <c r="A39" s="35">
        <v>1</v>
      </c>
      <c r="B39" s="95" t="s">
        <v>45</v>
      </c>
      <c r="C39" s="95">
        <v>7</v>
      </c>
      <c r="D39" s="95">
        <v>7</v>
      </c>
      <c r="E39" s="96">
        <v>1</v>
      </c>
      <c r="F39" s="95">
        <v>2</v>
      </c>
      <c r="G39" s="95">
        <v>2</v>
      </c>
      <c r="H39" s="96">
        <f>1/1*(G39/F39)</f>
        <v>1</v>
      </c>
      <c r="I39" s="95">
        <v>12710</v>
      </c>
      <c r="J39" s="95">
        <v>12710</v>
      </c>
      <c r="K39" s="96">
        <v>1</v>
      </c>
      <c r="L39" s="95">
        <v>95</v>
      </c>
      <c r="M39" s="95">
        <v>95</v>
      </c>
      <c r="N39" s="96">
        <v>1</v>
      </c>
      <c r="O39" s="97">
        <f>(N39+K39+H39+E39)/4</f>
        <v>1</v>
      </c>
      <c r="P39" s="95">
        <v>500</v>
      </c>
      <c r="Q39" s="95">
        <v>500</v>
      </c>
      <c r="R39" s="98">
        <f>1/1*(Q39/P39)</f>
        <v>1</v>
      </c>
      <c r="S39" s="27">
        <f>100*O39</f>
        <v>100</v>
      </c>
      <c r="T39" s="32">
        <v>40</v>
      </c>
      <c r="U39" s="42"/>
      <c r="V39" s="42"/>
      <c r="W39" s="42"/>
      <c r="X39" s="99"/>
    </row>
    <row r="40" spans="1:26" s="83" customFormat="1" x14ac:dyDescent="0.25">
      <c r="A40" s="1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82"/>
    </row>
    <row r="41" spans="1:26" s="83" customFormat="1" x14ac:dyDescent="0.25">
      <c r="A41" s="19"/>
      <c r="B41" s="1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2"/>
    </row>
    <row r="42" spans="1:26" s="83" customFormat="1" x14ac:dyDescent="0.25">
      <c r="A42" s="5" t="s">
        <v>1</v>
      </c>
      <c r="B42" s="5" t="s">
        <v>2</v>
      </c>
      <c r="C42" s="5" t="s">
        <v>5</v>
      </c>
      <c r="D42" s="5"/>
      <c r="E42" s="5"/>
      <c r="F42" s="5" t="s">
        <v>3</v>
      </c>
      <c r="G42" s="5"/>
      <c r="H42" s="5"/>
      <c r="I42" s="5" t="s">
        <v>9</v>
      </c>
      <c r="J42" s="5"/>
      <c r="K42" s="5"/>
      <c r="L42" s="5" t="s">
        <v>40</v>
      </c>
      <c r="M42" s="101" t="s">
        <v>8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82"/>
    </row>
    <row r="43" spans="1:26" s="83" customFormat="1" ht="73.5" customHeight="1" x14ac:dyDescent="0.25">
      <c r="A43" s="5"/>
      <c r="B43" s="5"/>
      <c r="C43" s="5" t="s">
        <v>47</v>
      </c>
      <c r="D43" s="5"/>
      <c r="E43" s="5" t="s">
        <v>4</v>
      </c>
      <c r="F43" s="5" t="s">
        <v>48</v>
      </c>
      <c r="G43" s="5"/>
      <c r="H43" s="5" t="s">
        <v>6</v>
      </c>
      <c r="I43" s="5" t="s">
        <v>14</v>
      </c>
      <c r="J43" s="5" t="s">
        <v>15</v>
      </c>
      <c r="K43" s="5" t="s">
        <v>10</v>
      </c>
      <c r="L43" s="5"/>
      <c r="M43" s="102"/>
      <c r="N43" s="1"/>
      <c r="O43" s="1"/>
      <c r="P43" s="1"/>
      <c r="Q43" s="1"/>
      <c r="R43" s="1"/>
      <c r="S43" s="1"/>
      <c r="T43" s="1"/>
      <c r="U43" s="1"/>
      <c r="V43" s="1"/>
      <c r="W43" s="1"/>
      <c r="X43" s="82"/>
    </row>
    <row r="44" spans="1:26" s="83" customFormat="1" x14ac:dyDescent="0.25">
      <c r="A44" s="5"/>
      <c r="B44" s="5"/>
      <c r="C44" s="103" t="s">
        <v>14</v>
      </c>
      <c r="D44" s="103" t="s">
        <v>15</v>
      </c>
      <c r="E44" s="5"/>
      <c r="F44" s="103" t="s">
        <v>14</v>
      </c>
      <c r="G44" s="103" t="s">
        <v>15</v>
      </c>
      <c r="H44" s="5"/>
      <c r="I44" s="5"/>
      <c r="J44" s="5"/>
      <c r="K44" s="5"/>
      <c r="L44" s="5"/>
      <c r="M44" s="104"/>
      <c r="N44" s="1"/>
      <c r="O44" s="1"/>
      <c r="P44" s="1"/>
      <c r="Q44" s="1"/>
      <c r="R44" s="1"/>
      <c r="S44" s="1"/>
      <c r="T44" s="1"/>
      <c r="U44" s="1"/>
      <c r="V44" s="1"/>
      <c r="W44" s="1"/>
      <c r="X44" s="82"/>
    </row>
    <row r="45" spans="1:26" s="100" customFormat="1" ht="44.25" customHeight="1" x14ac:dyDescent="0.25">
      <c r="A45" s="35">
        <v>1</v>
      </c>
      <c r="B45" s="105" t="s">
        <v>49</v>
      </c>
      <c r="C45" s="106">
        <v>219</v>
      </c>
      <c r="D45" s="107">
        <f>230+59</f>
        <v>289</v>
      </c>
      <c r="E45" s="96">
        <v>1</v>
      </c>
      <c r="F45" s="108">
        <v>308700</v>
      </c>
      <c r="G45" s="107">
        <f>180700+86700+43200</f>
        <v>310600</v>
      </c>
      <c r="H45" s="96">
        <v>1</v>
      </c>
      <c r="I45" s="109">
        <v>500</v>
      </c>
      <c r="J45" s="110">
        <f>977.03-400</f>
        <v>577.03</v>
      </c>
      <c r="K45" s="27">
        <v>1</v>
      </c>
      <c r="L45" s="27">
        <f>100*(0.35*E45+0.35*H45+0.3*K45)</f>
        <v>100</v>
      </c>
      <c r="M45" s="32">
        <v>40</v>
      </c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99"/>
    </row>
    <row r="46" spans="1:26" s="83" customFormat="1" ht="60" x14ac:dyDescent="0.25">
      <c r="A46" s="21">
        <v>2</v>
      </c>
      <c r="B46" s="111" t="s">
        <v>50</v>
      </c>
      <c r="C46" s="106">
        <v>37</v>
      </c>
      <c r="D46" s="112">
        <f>15+29</f>
        <v>44</v>
      </c>
      <c r="E46" s="96">
        <v>1</v>
      </c>
      <c r="F46" s="108">
        <v>84000</v>
      </c>
      <c r="G46" s="112">
        <f>12065+35000+41027</f>
        <v>88092</v>
      </c>
      <c r="H46" s="96">
        <v>1</v>
      </c>
      <c r="I46" s="109">
        <v>430</v>
      </c>
      <c r="J46" s="110">
        <f>1042.153-300</f>
        <v>742.15300000000002</v>
      </c>
      <c r="K46" s="96">
        <v>1</v>
      </c>
      <c r="L46" s="27">
        <f>100*(0.35*E46+0.35*H46+0.3*K46)</f>
        <v>100</v>
      </c>
      <c r="M46" s="32">
        <v>40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82"/>
    </row>
    <row r="47" spans="1:26" s="83" customFormat="1" ht="75" x14ac:dyDescent="0.25">
      <c r="A47" s="21">
        <v>3</v>
      </c>
      <c r="B47" s="111" t="s">
        <v>51</v>
      </c>
      <c r="C47" s="106">
        <v>17</v>
      </c>
      <c r="D47" s="112">
        <f>26+9</f>
        <v>35</v>
      </c>
      <c r="E47" s="96">
        <v>1</v>
      </c>
      <c r="F47" s="108">
        <v>91000</v>
      </c>
      <c r="G47" s="112">
        <f>87155+6986</f>
        <v>94141</v>
      </c>
      <c r="H47" s="96">
        <v>1</v>
      </c>
      <c r="I47" s="109">
        <v>1755</v>
      </c>
      <c r="J47" s="110">
        <v>1756.15</v>
      </c>
      <c r="K47" s="96">
        <v>1</v>
      </c>
      <c r="L47" s="27">
        <f>100*(0.35*E47+0.35*H47+0.3*K47)</f>
        <v>100</v>
      </c>
      <c r="M47" s="32">
        <v>40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82"/>
    </row>
    <row r="48" spans="1:26" s="100" customFormat="1" ht="45.75" customHeight="1" x14ac:dyDescent="0.25">
      <c r="A48" s="35">
        <v>4</v>
      </c>
      <c r="B48" s="105" t="s">
        <v>52</v>
      </c>
      <c r="C48" s="106">
        <v>20</v>
      </c>
      <c r="D48" s="112">
        <f>11+13</f>
        <v>24</v>
      </c>
      <c r="E48" s="96">
        <v>1</v>
      </c>
      <c r="F48" s="108">
        <v>19350</v>
      </c>
      <c r="G48" s="112">
        <f>5380+14290+5412</f>
        <v>25082</v>
      </c>
      <c r="H48" s="96">
        <v>1</v>
      </c>
      <c r="I48" s="109">
        <v>79</v>
      </c>
      <c r="J48" s="113">
        <f>250+79</f>
        <v>329</v>
      </c>
      <c r="K48" s="96">
        <v>1</v>
      </c>
      <c r="L48" s="27">
        <f>100*(0.35*E48+0.35*H48+0.3*K48)</f>
        <v>100</v>
      </c>
      <c r="M48" s="32">
        <v>40</v>
      </c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99"/>
    </row>
    <row r="49" spans="1:24" s="100" customFormat="1" ht="30" customHeight="1" x14ac:dyDescent="0.25">
      <c r="A49" s="35">
        <v>5</v>
      </c>
      <c r="B49" s="105" t="s">
        <v>53</v>
      </c>
      <c r="C49" s="106">
        <v>10</v>
      </c>
      <c r="D49" s="112">
        <f>11+10</f>
        <v>21</v>
      </c>
      <c r="E49" s="96">
        <v>1</v>
      </c>
      <c r="F49" s="114">
        <v>21200</v>
      </c>
      <c r="G49" s="112">
        <f>13850+5800+4800</f>
        <v>24450</v>
      </c>
      <c r="H49" s="96">
        <v>1</v>
      </c>
      <c r="I49" s="109">
        <v>120</v>
      </c>
      <c r="J49" s="115">
        <v>120.02</v>
      </c>
      <c r="K49" s="96">
        <v>1</v>
      </c>
      <c r="L49" s="27">
        <f>100*(0.35*E49+0.35*H49+0.3*K49)</f>
        <v>100</v>
      </c>
      <c r="M49" s="32">
        <v>40</v>
      </c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99"/>
    </row>
    <row r="50" spans="1:24" s="83" customFormat="1" x14ac:dyDescent="0.25">
      <c r="A50" s="19"/>
      <c r="B50" s="1"/>
      <c r="C50" s="78">
        <f>SUM(C45:C49)</f>
        <v>303</v>
      </c>
      <c r="D50" s="78">
        <f t="shared" ref="D50:J50" si="10">SUM(D45:D49)</f>
        <v>413</v>
      </c>
      <c r="E50" s="78"/>
      <c r="F50" s="78">
        <f t="shared" si="10"/>
        <v>524250</v>
      </c>
      <c r="G50" s="78">
        <f t="shared" si="10"/>
        <v>542365</v>
      </c>
      <c r="H50" s="78"/>
      <c r="I50" s="78">
        <f t="shared" si="10"/>
        <v>2884</v>
      </c>
      <c r="J50" s="78">
        <f t="shared" si="10"/>
        <v>3524.3530000000001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82"/>
    </row>
    <row r="51" spans="1:24" s="83" customFormat="1" x14ac:dyDescent="0.25">
      <c r="A51" s="19"/>
      <c r="B51" s="1" t="s">
        <v>54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82"/>
    </row>
    <row r="52" spans="1:24" s="83" customFormat="1" ht="15" customHeight="1" x14ac:dyDescent="0.25">
      <c r="A52" s="5" t="s">
        <v>1</v>
      </c>
      <c r="B52" s="5" t="s">
        <v>2</v>
      </c>
      <c r="C52" s="5" t="s">
        <v>3</v>
      </c>
      <c r="D52" s="5"/>
      <c r="E52" s="5"/>
      <c r="F52" s="116" t="s">
        <v>5</v>
      </c>
      <c r="G52" s="116"/>
      <c r="H52" s="116"/>
      <c r="I52" s="116"/>
      <c r="J52" s="116"/>
      <c r="K52" s="116"/>
      <c r="L52" s="117" t="s">
        <v>6</v>
      </c>
      <c r="M52" s="5" t="s">
        <v>9</v>
      </c>
      <c r="N52" s="5"/>
      <c r="O52" s="5"/>
      <c r="P52" s="5" t="s">
        <v>40</v>
      </c>
      <c r="Q52" s="101" t="s">
        <v>8</v>
      </c>
      <c r="R52" s="1"/>
      <c r="S52" s="1"/>
      <c r="T52" s="1"/>
      <c r="U52" s="82"/>
    </row>
    <row r="53" spans="1:24" s="83" customFormat="1" ht="108" customHeight="1" x14ac:dyDescent="0.25">
      <c r="A53" s="5"/>
      <c r="B53" s="5"/>
      <c r="C53" s="118" t="s">
        <v>55</v>
      </c>
      <c r="D53" s="119"/>
      <c r="E53" s="5" t="s">
        <v>6</v>
      </c>
      <c r="F53" s="6" t="s">
        <v>56</v>
      </c>
      <c r="G53" s="8"/>
      <c r="H53" s="5" t="s">
        <v>4</v>
      </c>
      <c r="I53" s="6" t="s">
        <v>57</v>
      </c>
      <c r="J53" s="8"/>
      <c r="K53" s="5" t="s">
        <v>4</v>
      </c>
      <c r="L53" s="120"/>
      <c r="M53" s="5" t="s">
        <v>14</v>
      </c>
      <c r="N53" s="5" t="s">
        <v>15</v>
      </c>
      <c r="O53" s="5" t="s">
        <v>10</v>
      </c>
      <c r="P53" s="5"/>
      <c r="Q53" s="102"/>
      <c r="R53" s="1"/>
      <c r="S53" s="1"/>
      <c r="T53" s="1"/>
      <c r="U53" s="82"/>
    </row>
    <row r="54" spans="1:24" s="83" customFormat="1" ht="24" customHeight="1" x14ac:dyDescent="0.25">
      <c r="A54" s="5"/>
      <c r="B54" s="5"/>
      <c r="C54" s="103" t="s">
        <v>14</v>
      </c>
      <c r="D54" s="103" t="s">
        <v>15</v>
      </c>
      <c r="E54" s="5"/>
      <c r="F54" s="103" t="s">
        <v>14</v>
      </c>
      <c r="G54" s="103" t="s">
        <v>15</v>
      </c>
      <c r="H54" s="5"/>
      <c r="I54" s="103" t="s">
        <v>14</v>
      </c>
      <c r="J54" s="103" t="s">
        <v>15</v>
      </c>
      <c r="K54" s="5"/>
      <c r="L54" s="121"/>
      <c r="M54" s="5"/>
      <c r="N54" s="5"/>
      <c r="O54" s="5"/>
      <c r="P54" s="5"/>
      <c r="Q54" s="104"/>
      <c r="R54" s="1"/>
      <c r="S54" s="1"/>
      <c r="T54" s="1"/>
      <c r="U54" s="82"/>
    </row>
    <row r="55" spans="1:24" s="100" customFormat="1" ht="45" customHeight="1" x14ac:dyDescent="0.25">
      <c r="A55" s="35">
        <v>1</v>
      </c>
      <c r="B55" s="105" t="s">
        <v>58</v>
      </c>
      <c r="C55" s="122">
        <v>584000</v>
      </c>
      <c r="D55" s="123">
        <f>662571</f>
        <v>662571</v>
      </c>
      <c r="E55" s="96">
        <v>1</v>
      </c>
      <c r="F55" s="114">
        <v>23600</v>
      </c>
      <c r="G55" s="123">
        <v>24083</v>
      </c>
      <c r="H55" s="96">
        <v>1</v>
      </c>
      <c r="I55" s="114">
        <v>214000</v>
      </c>
      <c r="J55" s="123">
        <v>216342</v>
      </c>
      <c r="K55" s="96">
        <v>1</v>
      </c>
      <c r="L55" s="97">
        <f>1/3*(E55+H55+K55)</f>
        <v>1</v>
      </c>
      <c r="M55" s="110">
        <v>1173</v>
      </c>
      <c r="N55" s="110">
        <v>1222.4259999999999</v>
      </c>
      <c r="O55" s="96">
        <v>1</v>
      </c>
      <c r="P55" s="31">
        <f>100*(0.35*E55+0.35*L55+0.3*O55)</f>
        <v>100</v>
      </c>
      <c r="Q55" s="32">
        <v>40</v>
      </c>
      <c r="R55" s="42"/>
      <c r="S55" s="42"/>
      <c r="T55" s="42"/>
      <c r="U55" s="99"/>
    </row>
    <row r="56" spans="1:24" s="83" customFormat="1" ht="44.25" customHeight="1" x14ac:dyDescent="0.25">
      <c r="A56" s="21">
        <v>3</v>
      </c>
      <c r="B56" s="105" t="s">
        <v>59</v>
      </c>
      <c r="C56" s="106">
        <v>230350</v>
      </c>
      <c r="D56" s="124">
        <v>230351</v>
      </c>
      <c r="E56" s="96">
        <v>1</v>
      </c>
      <c r="F56" s="125">
        <v>12226</v>
      </c>
      <c r="G56" s="123">
        <v>12235</v>
      </c>
      <c r="H56" s="96">
        <v>1</v>
      </c>
      <c r="I56" s="126">
        <v>176560</v>
      </c>
      <c r="J56" s="123">
        <v>176565</v>
      </c>
      <c r="K56" s="96">
        <v>1</v>
      </c>
      <c r="L56" s="97">
        <f>1/3*(E56+H56+K56)</f>
        <v>1</v>
      </c>
      <c r="M56" s="115">
        <v>0</v>
      </c>
      <c r="N56" s="115">
        <v>0</v>
      </c>
      <c r="O56" s="96">
        <v>1</v>
      </c>
      <c r="P56" s="31">
        <f>100*(0.35*E56+0.35*L56+0.3*O56)</f>
        <v>100</v>
      </c>
      <c r="Q56" s="127">
        <v>40</v>
      </c>
      <c r="R56" s="1"/>
      <c r="S56" s="1"/>
      <c r="T56" s="1"/>
      <c r="U56" s="82"/>
    </row>
    <row r="57" spans="1:24" s="100" customFormat="1" ht="44.25" customHeight="1" x14ac:dyDescent="0.25">
      <c r="A57" s="35">
        <v>4</v>
      </c>
      <c r="B57" s="105" t="s">
        <v>60</v>
      </c>
      <c r="C57" s="128">
        <v>33000</v>
      </c>
      <c r="D57" s="124">
        <f>33464+4021</f>
        <v>37485</v>
      </c>
      <c r="E57" s="27">
        <v>1</v>
      </c>
      <c r="F57" s="107">
        <v>1440</v>
      </c>
      <c r="G57" s="123">
        <f>1446</f>
        <v>1446</v>
      </c>
      <c r="H57" s="96">
        <f>G57/F57</f>
        <v>1.0041666666666667</v>
      </c>
      <c r="I57" s="29">
        <v>8550</v>
      </c>
      <c r="J57" s="124">
        <v>9858</v>
      </c>
      <c r="K57" s="96">
        <v>1</v>
      </c>
      <c r="L57" s="97">
        <f>1/3*(E57+H57+K57)</f>
        <v>1.0013888888888887</v>
      </c>
      <c r="M57" s="115">
        <v>0</v>
      </c>
      <c r="N57" s="115">
        <v>0</v>
      </c>
      <c r="O57" s="96">
        <v>1</v>
      </c>
      <c r="P57" s="31">
        <f>100*(0.35*E57+0.35*L57+0.3*O57)</f>
        <v>100.0486111111111</v>
      </c>
      <c r="Q57" s="127">
        <v>40</v>
      </c>
      <c r="R57" s="42"/>
      <c r="S57" s="42"/>
      <c r="T57" s="42"/>
      <c r="U57" s="99"/>
    </row>
    <row r="58" spans="1:24" ht="18.75" customHeight="1" x14ac:dyDescent="0.25">
      <c r="C58" s="78">
        <f>SUM(C55:C57)</f>
        <v>847350</v>
      </c>
      <c r="D58" s="78">
        <f t="shared" ref="D58:N58" si="11">SUM(D55:D57)</f>
        <v>930407</v>
      </c>
      <c r="E58" s="78"/>
      <c r="F58" s="78">
        <f t="shared" si="11"/>
        <v>37266</v>
      </c>
      <c r="G58" s="78">
        <f t="shared" si="11"/>
        <v>37764</v>
      </c>
      <c r="H58" s="78"/>
      <c r="I58" s="78">
        <f t="shared" si="11"/>
        <v>399110</v>
      </c>
      <c r="J58" s="78">
        <f t="shared" si="11"/>
        <v>402765</v>
      </c>
      <c r="K58" s="78"/>
      <c r="L58" s="78">
        <f t="shared" si="11"/>
        <v>3.0013888888888887</v>
      </c>
      <c r="M58" s="78">
        <f t="shared" si="11"/>
        <v>1173</v>
      </c>
      <c r="N58" s="78">
        <f t="shared" si="11"/>
        <v>1222.4259999999999</v>
      </c>
    </row>
    <row r="59" spans="1:24" ht="30" customHeight="1" x14ac:dyDescent="0.25">
      <c r="A59" s="5" t="s">
        <v>1</v>
      </c>
      <c r="B59" s="5" t="s">
        <v>2</v>
      </c>
      <c r="C59" s="5" t="s">
        <v>5</v>
      </c>
      <c r="D59" s="5"/>
      <c r="E59" s="5" t="s">
        <v>40</v>
      </c>
      <c r="F59" s="129" t="s">
        <v>3</v>
      </c>
      <c r="G59" s="130"/>
      <c r="H59" s="131"/>
      <c r="I59" s="9" t="s">
        <v>4</v>
      </c>
      <c r="J59" s="5" t="s">
        <v>61</v>
      </c>
      <c r="K59" s="5"/>
      <c r="L59" s="132" t="s">
        <v>40</v>
      </c>
      <c r="M59" s="6" t="s">
        <v>9</v>
      </c>
      <c r="N59" s="7"/>
      <c r="O59" s="8"/>
      <c r="P59" s="133" t="s">
        <v>7</v>
      </c>
      <c r="Q59" s="133" t="s">
        <v>8</v>
      </c>
      <c r="U59" s="4"/>
      <c r="V59" s="1"/>
      <c r="X59" s="1"/>
    </row>
    <row r="60" spans="1:24" ht="87.75" customHeight="1" x14ac:dyDescent="0.25">
      <c r="A60" s="5"/>
      <c r="B60" s="5"/>
      <c r="C60" s="5" t="s">
        <v>62</v>
      </c>
      <c r="D60" s="5"/>
      <c r="E60" s="5"/>
      <c r="F60" s="134" t="s">
        <v>63</v>
      </c>
      <c r="G60" s="134"/>
      <c r="H60" s="132" t="s">
        <v>40</v>
      </c>
      <c r="I60" s="9"/>
      <c r="J60" s="5" t="s">
        <v>64</v>
      </c>
      <c r="K60" s="5"/>
      <c r="L60" s="135"/>
      <c r="M60" s="136" t="s">
        <v>14</v>
      </c>
      <c r="N60" s="136" t="s">
        <v>15</v>
      </c>
      <c r="O60" s="132" t="s">
        <v>10</v>
      </c>
      <c r="P60" s="137"/>
      <c r="Q60" s="137"/>
      <c r="U60" s="4"/>
      <c r="V60" s="1"/>
      <c r="X60" s="1"/>
    </row>
    <row r="61" spans="1:24" ht="18" customHeight="1" x14ac:dyDescent="0.25">
      <c r="A61" s="5"/>
      <c r="B61" s="5"/>
      <c r="C61" s="103" t="s">
        <v>14</v>
      </c>
      <c r="D61" s="103" t="s">
        <v>15</v>
      </c>
      <c r="E61" s="5"/>
      <c r="F61" s="103" t="s">
        <v>14</v>
      </c>
      <c r="G61" s="103" t="s">
        <v>15</v>
      </c>
      <c r="H61" s="138"/>
      <c r="I61" s="9"/>
      <c r="J61" s="103" t="s">
        <v>14</v>
      </c>
      <c r="K61" s="103" t="s">
        <v>15</v>
      </c>
      <c r="L61" s="138"/>
      <c r="M61" s="139"/>
      <c r="N61" s="139"/>
      <c r="O61" s="138"/>
      <c r="P61" s="140"/>
      <c r="Q61" s="140"/>
      <c r="U61" s="4"/>
      <c r="V61" s="1"/>
      <c r="X61" s="1"/>
    </row>
    <row r="62" spans="1:24" ht="48" customHeight="1" x14ac:dyDescent="0.25">
      <c r="A62" s="141"/>
      <c r="B62" s="142" t="s">
        <v>65</v>
      </c>
      <c r="C62" s="143">
        <v>656</v>
      </c>
      <c r="D62" s="143">
        <v>624</v>
      </c>
      <c r="E62" s="144">
        <f>D62/C62</f>
        <v>0.95121951219512191</v>
      </c>
      <c r="F62" s="145">
        <v>686</v>
      </c>
      <c r="G62" s="143">
        <v>677</v>
      </c>
      <c r="H62" s="144">
        <f>G62/F62</f>
        <v>0.98688046647230321</v>
      </c>
      <c r="I62" s="144">
        <f>(H62+E62)/2</f>
        <v>0.96904998933371256</v>
      </c>
      <c r="J62" s="146">
        <v>43</v>
      </c>
      <c r="K62" s="146">
        <v>43</v>
      </c>
      <c r="L62" s="144">
        <f>K62/J62</f>
        <v>1</v>
      </c>
      <c r="M62" s="147">
        <v>0</v>
      </c>
      <c r="N62" s="147">
        <v>0</v>
      </c>
      <c r="O62" s="148" t="e">
        <f>N62/M62</f>
        <v>#DIV/0!</v>
      </c>
      <c r="P62" s="149">
        <f>100*(0.35*E62+0.35*I62+0.3*L62)</f>
        <v>97.209432553509203</v>
      </c>
      <c r="Q62" s="150">
        <v>30</v>
      </c>
      <c r="U62" s="4"/>
      <c r="V62" s="1"/>
      <c r="X62" s="1"/>
    </row>
    <row r="63" spans="1:24" ht="45" x14ac:dyDescent="0.25">
      <c r="A63" s="141"/>
      <c r="B63" s="151" t="s">
        <v>66</v>
      </c>
      <c r="C63" s="152">
        <v>378</v>
      </c>
      <c r="D63" s="143">
        <v>402</v>
      </c>
      <c r="E63" s="144">
        <v>1</v>
      </c>
      <c r="F63" s="145">
        <v>410</v>
      </c>
      <c r="G63" s="145">
        <v>420</v>
      </c>
      <c r="H63" s="144">
        <v>1</v>
      </c>
      <c r="I63" s="144">
        <f>(H63+E63)/2</f>
        <v>1</v>
      </c>
      <c r="J63" s="107">
        <v>22</v>
      </c>
      <c r="K63" s="112">
        <f>18+4</f>
        <v>22</v>
      </c>
      <c r="L63" s="153">
        <f>K63/J63</f>
        <v>1</v>
      </c>
      <c r="M63" s="147">
        <v>140</v>
      </c>
      <c r="N63" s="147">
        <v>114</v>
      </c>
      <c r="O63" s="148">
        <f>N63/M63</f>
        <v>0.81428571428571428</v>
      </c>
      <c r="P63" s="149">
        <f>100*(0.35*E63+0.35*I63+0.3*L63)</f>
        <v>100</v>
      </c>
      <c r="Q63" s="150">
        <v>40</v>
      </c>
      <c r="U63" s="4"/>
      <c r="V63" s="1"/>
      <c r="X63" s="1"/>
    </row>
    <row r="64" spans="1:24" ht="60" customHeight="1" x14ac:dyDescent="0.25">
      <c r="A64" s="141"/>
      <c r="B64" s="151" t="s">
        <v>67</v>
      </c>
      <c r="C64" s="152">
        <v>123</v>
      </c>
      <c r="D64" s="152">
        <v>119</v>
      </c>
      <c r="E64" s="144">
        <f>D64/C64</f>
        <v>0.96747967479674801</v>
      </c>
      <c r="F64" s="145">
        <v>146</v>
      </c>
      <c r="G64" s="145">
        <v>132</v>
      </c>
      <c r="H64" s="144">
        <f>G64/F64</f>
        <v>0.90410958904109584</v>
      </c>
      <c r="I64" s="144">
        <f>(H64+E64)/2</f>
        <v>0.93579463191892187</v>
      </c>
      <c r="J64" s="146">
        <v>16</v>
      </c>
      <c r="K64" s="146">
        <v>16</v>
      </c>
      <c r="L64" s="153">
        <f>K64/J64</f>
        <v>1</v>
      </c>
      <c r="M64" s="147">
        <v>0</v>
      </c>
      <c r="N64" s="147">
        <v>0</v>
      </c>
      <c r="O64" s="148" t="e">
        <f>N64/M64</f>
        <v>#DIV/0!</v>
      </c>
      <c r="P64" s="149">
        <f>100*(0.35*E64+0.35*I64+0.3*L64)</f>
        <v>96.614600735048441</v>
      </c>
      <c r="Q64" s="150">
        <v>30</v>
      </c>
      <c r="T64" s="154"/>
      <c r="U64" s="154"/>
      <c r="V64" s="154"/>
      <c r="X64" s="1"/>
    </row>
    <row r="65" spans="1:24" s="42" customFormat="1" ht="30" customHeight="1" x14ac:dyDescent="0.25">
      <c r="A65" s="155"/>
      <c r="B65" s="156" t="s">
        <v>68</v>
      </c>
      <c r="C65" s="143">
        <v>102</v>
      </c>
      <c r="D65" s="143">
        <v>89</v>
      </c>
      <c r="E65" s="144">
        <f>D65/C65</f>
        <v>0.87254901960784315</v>
      </c>
      <c r="F65" s="145">
        <v>112</v>
      </c>
      <c r="G65" s="145">
        <v>100</v>
      </c>
      <c r="H65" s="144">
        <f>G65/F65</f>
        <v>0.8928571428571429</v>
      </c>
      <c r="I65" s="144">
        <f>(H65+E65)/2</f>
        <v>0.88270308123249297</v>
      </c>
      <c r="J65" s="145">
        <v>14</v>
      </c>
      <c r="K65" s="145">
        <v>20</v>
      </c>
      <c r="L65" s="153">
        <v>1</v>
      </c>
      <c r="M65" s="147">
        <v>0</v>
      </c>
      <c r="N65" s="147">
        <v>5.3490000000000002</v>
      </c>
      <c r="O65" s="148" t="e">
        <f>N65/M65</f>
        <v>#DIV/0!</v>
      </c>
      <c r="P65" s="149">
        <f>100*(0.35*E65+0.35*I65+0.3*L65)</f>
        <v>91.433823529411768</v>
      </c>
      <c r="Q65" s="150">
        <v>30</v>
      </c>
      <c r="S65" s="157"/>
      <c r="T65" s="154"/>
      <c r="U65" s="154"/>
      <c r="V65" s="154"/>
    </row>
    <row r="66" spans="1:24" s="158" customFormat="1" x14ac:dyDescent="0.25">
      <c r="B66" s="159"/>
      <c r="C66" s="160"/>
      <c r="D66" s="160"/>
      <c r="E66" s="161"/>
      <c r="F66" s="162"/>
      <c r="H66" s="161"/>
      <c r="K66" s="161"/>
      <c r="O66" s="161"/>
      <c r="P66" s="162"/>
      <c r="T66" s="163"/>
      <c r="V66" s="163"/>
      <c r="X66" s="60"/>
    </row>
    <row r="67" spans="1:24" s="158" customFormat="1" x14ac:dyDescent="0.25">
      <c r="B67" s="159"/>
      <c r="C67" s="160"/>
      <c r="D67" s="160"/>
      <c r="E67" s="161"/>
      <c r="F67" s="162"/>
      <c r="H67" s="161"/>
      <c r="K67" s="161"/>
      <c r="O67" s="161"/>
      <c r="P67" s="162"/>
      <c r="T67" s="163"/>
      <c r="V67" s="163"/>
      <c r="X67" s="60"/>
    </row>
    <row r="68" spans="1:24" ht="36.75" customHeight="1" x14ac:dyDescent="0.25">
      <c r="A68" s="164"/>
      <c r="B68" s="5" t="s">
        <v>2</v>
      </c>
      <c r="C68" s="5" t="s">
        <v>5</v>
      </c>
      <c r="D68" s="5"/>
      <c r="E68" s="5" t="s">
        <v>40</v>
      </c>
      <c r="F68" s="129" t="s">
        <v>3</v>
      </c>
      <c r="G68" s="130"/>
      <c r="H68" s="131"/>
      <c r="I68" s="9" t="s">
        <v>4</v>
      </c>
      <c r="J68" s="6" t="s">
        <v>61</v>
      </c>
      <c r="K68" s="8"/>
      <c r="L68" s="5" t="s">
        <v>40</v>
      </c>
      <c r="M68" s="6" t="s">
        <v>9</v>
      </c>
      <c r="N68" s="7"/>
      <c r="O68" s="8"/>
      <c r="P68" s="133" t="s">
        <v>7</v>
      </c>
      <c r="Q68" s="133" t="s">
        <v>8</v>
      </c>
      <c r="U68" s="4"/>
      <c r="V68" s="1"/>
      <c r="X68" s="1"/>
    </row>
    <row r="69" spans="1:24" ht="57" customHeight="1" x14ac:dyDescent="0.25">
      <c r="A69" s="164"/>
      <c r="B69" s="5"/>
      <c r="C69" s="5" t="s">
        <v>69</v>
      </c>
      <c r="D69" s="5"/>
      <c r="E69" s="5"/>
      <c r="F69" s="134" t="s">
        <v>63</v>
      </c>
      <c r="G69" s="134"/>
      <c r="H69" s="132" t="s">
        <v>40</v>
      </c>
      <c r="I69" s="9"/>
      <c r="J69" s="6" t="s">
        <v>70</v>
      </c>
      <c r="K69" s="8"/>
      <c r="L69" s="5"/>
      <c r="M69" s="136" t="s">
        <v>14</v>
      </c>
      <c r="N69" s="136" t="s">
        <v>15</v>
      </c>
      <c r="O69" s="132" t="s">
        <v>10</v>
      </c>
      <c r="P69" s="137"/>
      <c r="Q69" s="137"/>
      <c r="U69" s="4"/>
      <c r="V69" s="1"/>
      <c r="X69" s="1"/>
    </row>
    <row r="70" spans="1:24" ht="18.75" customHeight="1" x14ac:dyDescent="0.25">
      <c r="A70" s="164"/>
      <c r="B70" s="5"/>
      <c r="C70" s="103" t="s">
        <v>14</v>
      </c>
      <c r="D70" s="103" t="s">
        <v>15</v>
      </c>
      <c r="E70" s="5"/>
      <c r="F70" s="103" t="s">
        <v>14</v>
      </c>
      <c r="G70" s="103" t="s">
        <v>15</v>
      </c>
      <c r="H70" s="138"/>
      <c r="I70" s="9"/>
      <c r="J70" s="103" t="s">
        <v>14</v>
      </c>
      <c r="K70" s="103" t="s">
        <v>15</v>
      </c>
      <c r="L70" s="5"/>
      <c r="M70" s="165"/>
      <c r="N70" s="165"/>
      <c r="O70" s="138"/>
      <c r="P70" s="140"/>
      <c r="Q70" s="140"/>
      <c r="U70" s="4"/>
      <c r="V70" s="1"/>
      <c r="X70" s="1"/>
    </row>
    <row r="71" spans="1:24" s="42" customFormat="1" ht="46.5" customHeight="1" x14ac:dyDescent="0.25">
      <c r="A71" s="155"/>
      <c r="B71" s="151" t="s">
        <v>71</v>
      </c>
      <c r="C71" s="147">
        <f>29203/204</f>
        <v>143.15196078431373</v>
      </c>
      <c r="D71" s="147">
        <f>29203/200</f>
        <v>146.01499999999999</v>
      </c>
      <c r="E71" s="144">
        <v>1</v>
      </c>
      <c r="F71" s="145">
        <v>204</v>
      </c>
      <c r="G71" s="145">
        <v>200</v>
      </c>
      <c r="H71" s="144">
        <f>G71/F71</f>
        <v>0.98039215686274506</v>
      </c>
      <c r="I71" s="144">
        <f>(H71+E71)/2</f>
        <v>0.99019607843137258</v>
      </c>
      <c r="J71" s="145">
        <v>18</v>
      </c>
      <c r="K71" s="145">
        <v>21</v>
      </c>
      <c r="L71" s="144">
        <v>1</v>
      </c>
      <c r="M71" s="166">
        <v>0</v>
      </c>
      <c r="N71" s="167">
        <v>140</v>
      </c>
      <c r="O71" s="168" t="e">
        <f>N71/M71</f>
        <v>#DIV/0!</v>
      </c>
      <c r="P71" s="149">
        <f>100*(0.35*E71+0.35*I71+0.3*L71)</f>
        <v>99.656862745098039</v>
      </c>
      <c r="Q71" s="169">
        <v>40</v>
      </c>
      <c r="S71" s="157"/>
      <c r="U71" s="170"/>
    </row>
    <row r="72" spans="1:24" ht="60" x14ac:dyDescent="0.25">
      <c r="A72" s="141"/>
      <c r="B72" s="171" t="s">
        <v>72</v>
      </c>
      <c r="C72" s="147">
        <v>83.6</v>
      </c>
      <c r="D72" s="147">
        <f>21736/260</f>
        <v>83.6</v>
      </c>
      <c r="E72" s="144">
        <v>1</v>
      </c>
      <c r="F72" s="145">
        <v>250</v>
      </c>
      <c r="G72" s="145">
        <v>260</v>
      </c>
      <c r="H72" s="144">
        <v>1</v>
      </c>
      <c r="I72" s="144">
        <f>(H72+E72)/2</f>
        <v>1</v>
      </c>
      <c r="J72" s="145">
        <v>12</v>
      </c>
      <c r="K72" s="145">
        <v>14</v>
      </c>
      <c r="L72" s="144">
        <v>1</v>
      </c>
      <c r="M72" s="166">
        <v>0</v>
      </c>
      <c r="N72" s="167">
        <v>0</v>
      </c>
      <c r="O72" s="168" t="e">
        <f>N72/M72</f>
        <v>#DIV/0!</v>
      </c>
      <c r="P72" s="149">
        <f>100*(0.35*E72+0.35*I72+0.3*L72)</f>
        <v>100</v>
      </c>
      <c r="Q72" s="169">
        <v>40</v>
      </c>
      <c r="U72" s="4"/>
      <c r="V72" s="1"/>
      <c r="X72" s="1"/>
    </row>
    <row r="73" spans="1:24" s="42" customFormat="1" ht="60" x14ac:dyDescent="0.25">
      <c r="A73" s="155"/>
      <c r="B73" s="171" t="s">
        <v>73</v>
      </c>
      <c r="C73" s="147">
        <v>605.9</v>
      </c>
      <c r="D73" s="147">
        <v>674.6</v>
      </c>
      <c r="E73" s="144">
        <v>1</v>
      </c>
      <c r="F73" s="145">
        <v>210</v>
      </c>
      <c r="G73" s="145">
        <v>237</v>
      </c>
      <c r="H73" s="144">
        <v>1</v>
      </c>
      <c r="I73" s="144">
        <f>(H73+E73)/2</f>
        <v>1</v>
      </c>
      <c r="J73" s="145">
        <v>12</v>
      </c>
      <c r="K73" s="145">
        <v>12</v>
      </c>
      <c r="L73" s="144">
        <f>K73/J73</f>
        <v>1</v>
      </c>
      <c r="M73" s="166">
        <v>1750</v>
      </c>
      <c r="N73" s="167">
        <v>1458.06</v>
      </c>
      <c r="O73" s="166">
        <f>N73/M73</f>
        <v>0.83317714285714284</v>
      </c>
      <c r="P73" s="149">
        <f>100*(0.35*E73+0.35*I73+0.3*L73)</f>
        <v>100</v>
      </c>
      <c r="Q73" s="169">
        <v>40</v>
      </c>
      <c r="S73" s="157"/>
      <c r="U73" s="170"/>
    </row>
    <row r="74" spans="1:24" s="158" customFormat="1" x14ac:dyDescent="0.25">
      <c r="B74" s="172"/>
      <c r="C74" s="160"/>
      <c r="D74" s="160"/>
      <c r="E74" s="161"/>
      <c r="F74" s="162"/>
      <c r="H74" s="161"/>
      <c r="K74" s="173"/>
      <c r="L74" s="174"/>
      <c r="O74" s="161"/>
      <c r="P74" s="162"/>
      <c r="Q74" s="46"/>
      <c r="T74" s="163"/>
      <c r="V74" s="163"/>
      <c r="X74" s="60"/>
    </row>
    <row r="75" spans="1:24" ht="30.75" customHeight="1" x14ac:dyDescent="0.25">
      <c r="A75" s="164"/>
      <c r="B75" s="5" t="s">
        <v>2</v>
      </c>
      <c r="C75" s="5" t="s">
        <v>5</v>
      </c>
      <c r="D75" s="5"/>
      <c r="E75" s="5" t="s">
        <v>40</v>
      </c>
      <c r="F75" s="129" t="s">
        <v>3</v>
      </c>
      <c r="G75" s="130"/>
      <c r="H75" s="131"/>
      <c r="I75" s="9" t="s">
        <v>4</v>
      </c>
      <c r="J75" s="6" t="s">
        <v>61</v>
      </c>
      <c r="K75" s="8"/>
      <c r="L75" s="5" t="s">
        <v>40</v>
      </c>
      <c r="M75" s="6" t="s">
        <v>9</v>
      </c>
      <c r="N75" s="7"/>
      <c r="O75" s="8"/>
      <c r="P75" s="133" t="s">
        <v>7</v>
      </c>
      <c r="Q75" s="175" t="s">
        <v>8</v>
      </c>
      <c r="U75" s="4"/>
      <c r="V75" s="1"/>
      <c r="X75" s="1"/>
    </row>
    <row r="76" spans="1:24" ht="62.25" customHeight="1" x14ac:dyDescent="0.25">
      <c r="A76" s="164"/>
      <c r="B76" s="5"/>
      <c r="C76" s="5" t="s">
        <v>69</v>
      </c>
      <c r="D76" s="5"/>
      <c r="E76" s="5"/>
      <c r="F76" s="5" t="s">
        <v>63</v>
      </c>
      <c r="G76" s="5"/>
      <c r="H76" s="132" t="s">
        <v>40</v>
      </c>
      <c r="I76" s="9"/>
      <c r="J76" s="6" t="s">
        <v>74</v>
      </c>
      <c r="K76" s="8"/>
      <c r="L76" s="5"/>
      <c r="M76" s="136" t="s">
        <v>14</v>
      </c>
      <c r="N76" s="136" t="s">
        <v>15</v>
      </c>
      <c r="O76" s="132" t="s">
        <v>10</v>
      </c>
      <c r="P76" s="137"/>
      <c r="Q76" s="176"/>
      <c r="U76" s="4"/>
      <c r="V76" s="1"/>
      <c r="X76" s="1"/>
    </row>
    <row r="77" spans="1:24" ht="21" customHeight="1" x14ac:dyDescent="0.25">
      <c r="A77" s="164"/>
      <c r="B77" s="5"/>
      <c r="C77" s="103" t="s">
        <v>14</v>
      </c>
      <c r="D77" s="103" t="s">
        <v>15</v>
      </c>
      <c r="E77" s="5"/>
      <c r="F77" s="103" t="s">
        <v>14</v>
      </c>
      <c r="G77" s="103" t="s">
        <v>15</v>
      </c>
      <c r="H77" s="138"/>
      <c r="I77" s="9"/>
      <c r="J77" s="103" t="s">
        <v>14</v>
      </c>
      <c r="K77" s="103" t="s">
        <v>15</v>
      </c>
      <c r="L77" s="5"/>
      <c r="M77" s="165"/>
      <c r="N77" s="165"/>
      <c r="O77" s="138"/>
      <c r="P77" s="140"/>
      <c r="Q77" s="177"/>
      <c r="S77" s="178"/>
      <c r="U77" s="4"/>
      <c r="V77" s="1"/>
      <c r="X77" s="1"/>
    </row>
    <row r="78" spans="1:24" s="42" customFormat="1" x14ac:dyDescent="0.25">
      <c r="A78" s="155">
        <v>25</v>
      </c>
      <c r="B78" s="179" t="s">
        <v>75</v>
      </c>
      <c r="C78" s="180">
        <v>36</v>
      </c>
      <c r="D78" s="180">
        <f>24000/659</f>
        <v>36.418816388467377</v>
      </c>
      <c r="E78" s="181">
        <v>1</v>
      </c>
      <c r="F78" s="127">
        <v>500</v>
      </c>
      <c r="G78" s="155">
        <v>659</v>
      </c>
      <c r="H78" s="181">
        <v>1</v>
      </c>
      <c r="I78" s="181">
        <f>(H78+E78)/2</f>
        <v>1</v>
      </c>
      <c r="J78" s="127">
        <v>34</v>
      </c>
      <c r="K78" s="155">
        <v>37</v>
      </c>
      <c r="L78" s="182">
        <v>1</v>
      </c>
      <c r="M78" s="183">
        <v>0</v>
      </c>
      <c r="N78" s="183">
        <v>0</v>
      </c>
      <c r="O78" s="183" t="e">
        <f>N78/M78</f>
        <v>#DIV/0!</v>
      </c>
      <c r="P78" s="184">
        <f>100*(0.35*E78+0.35*I78+0.3*L78)</f>
        <v>100</v>
      </c>
      <c r="Q78" s="185">
        <v>40</v>
      </c>
      <c r="S78" s="157"/>
      <c r="U78" s="170"/>
      <c r="W78" s="186"/>
    </row>
    <row r="79" spans="1:24" x14ac:dyDescent="0.25">
      <c r="Q79" s="187"/>
    </row>
  </sheetData>
  <mergeCells count="135">
    <mergeCell ref="L75:L77"/>
    <mergeCell ref="M75:O75"/>
    <mergeCell ref="P75:P77"/>
    <mergeCell ref="Q75:Q77"/>
    <mergeCell ref="C76:D76"/>
    <mergeCell ref="F76:G76"/>
    <mergeCell ref="H76:H77"/>
    <mergeCell ref="J76:K76"/>
    <mergeCell ref="O76:O77"/>
    <mergeCell ref="B75:B77"/>
    <mergeCell ref="C75:D75"/>
    <mergeCell ref="E75:E77"/>
    <mergeCell ref="F75:H75"/>
    <mergeCell ref="I75:I77"/>
    <mergeCell ref="J75:K75"/>
    <mergeCell ref="Q68:Q70"/>
    <mergeCell ref="C69:D69"/>
    <mergeCell ref="F69:G69"/>
    <mergeCell ref="H69:H70"/>
    <mergeCell ref="J69:K69"/>
    <mergeCell ref="O69:O70"/>
    <mergeCell ref="T64:V65"/>
    <mergeCell ref="B68:B70"/>
    <mergeCell ref="C68:D68"/>
    <mergeCell ref="E68:E70"/>
    <mergeCell ref="F68:H68"/>
    <mergeCell ref="I68:I70"/>
    <mergeCell ref="J68:K68"/>
    <mergeCell ref="L68:L70"/>
    <mergeCell ref="M68:O68"/>
    <mergeCell ref="P68:P70"/>
    <mergeCell ref="J59:K59"/>
    <mergeCell ref="L59:L61"/>
    <mergeCell ref="M59:O59"/>
    <mergeCell ref="P59:P61"/>
    <mergeCell ref="Q59:Q61"/>
    <mergeCell ref="C60:D60"/>
    <mergeCell ref="F60:G60"/>
    <mergeCell ref="H60:H61"/>
    <mergeCell ref="J60:K60"/>
    <mergeCell ref="O60:O61"/>
    <mergeCell ref="A59:A61"/>
    <mergeCell ref="B59:B61"/>
    <mergeCell ref="C59:D59"/>
    <mergeCell ref="E59:E61"/>
    <mergeCell ref="F59:H59"/>
    <mergeCell ref="I59:I61"/>
    <mergeCell ref="P52:P54"/>
    <mergeCell ref="Q52:Q54"/>
    <mergeCell ref="C53:D53"/>
    <mergeCell ref="E53:E54"/>
    <mergeCell ref="F53:G53"/>
    <mergeCell ref="H53:H54"/>
    <mergeCell ref="I53:J53"/>
    <mergeCell ref="K53:K54"/>
    <mergeCell ref="M53:M54"/>
    <mergeCell ref="N53:N54"/>
    <mergeCell ref="A52:A54"/>
    <mergeCell ref="B52:B54"/>
    <mergeCell ref="C52:E52"/>
    <mergeCell ref="F52:K52"/>
    <mergeCell ref="L52:L54"/>
    <mergeCell ref="M52:O52"/>
    <mergeCell ref="O53:O54"/>
    <mergeCell ref="E43:E44"/>
    <mergeCell ref="F43:G43"/>
    <mergeCell ref="H43:H44"/>
    <mergeCell ref="I43:I44"/>
    <mergeCell ref="J43:J44"/>
    <mergeCell ref="K43:K44"/>
    <mergeCell ref="Q37:Q38"/>
    <mergeCell ref="R37:R38"/>
    <mergeCell ref="A42:A44"/>
    <mergeCell ref="B42:B44"/>
    <mergeCell ref="C42:E42"/>
    <mergeCell ref="F42:H42"/>
    <mergeCell ref="I42:K42"/>
    <mergeCell ref="L42:L44"/>
    <mergeCell ref="M42:M44"/>
    <mergeCell ref="C43:D43"/>
    <mergeCell ref="I37:J37"/>
    <mergeCell ref="K37:K38"/>
    <mergeCell ref="L37:M37"/>
    <mergeCell ref="N37:N38"/>
    <mergeCell ref="O37:O38"/>
    <mergeCell ref="P37:P38"/>
    <mergeCell ref="A36:A38"/>
    <mergeCell ref="B36:B38"/>
    <mergeCell ref="C36:O36"/>
    <mergeCell ref="P36:R36"/>
    <mergeCell ref="S36:S38"/>
    <mergeCell ref="T36:T38"/>
    <mergeCell ref="C37:D37"/>
    <mergeCell ref="E37:E38"/>
    <mergeCell ref="F37:G37"/>
    <mergeCell ref="H37:H38"/>
    <mergeCell ref="R19:R21"/>
    <mergeCell ref="S19:S21"/>
    <mergeCell ref="T19:T21"/>
    <mergeCell ref="C20:D20"/>
    <mergeCell ref="E20:E21"/>
    <mergeCell ref="G20:H20"/>
    <mergeCell ref="I20:I21"/>
    <mergeCell ref="J20:K20"/>
    <mergeCell ref="L20:L21"/>
    <mergeCell ref="P20:P21"/>
    <mergeCell ref="Q4:Q5"/>
    <mergeCell ref="A19:A21"/>
    <mergeCell ref="B19:B21"/>
    <mergeCell ref="C19:E19"/>
    <mergeCell ref="F19:F21"/>
    <mergeCell ref="G19:L19"/>
    <mergeCell ref="M19:M21"/>
    <mergeCell ref="P19:Q19"/>
    <mergeCell ref="Q20:Q21"/>
    <mergeCell ref="R3:R5"/>
    <mergeCell ref="S3:S5"/>
    <mergeCell ref="T3:T5"/>
    <mergeCell ref="C4:D4"/>
    <mergeCell ref="E4:E5"/>
    <mergeCell ref="G4:H4"/>
    <mergeCell ref="I4:I5"/>
    <mergeCell ref="J4:K4"/>
    <mergeCell ref="L4:L5"/>
    <mergeCell ref="P4:P5"/>
    <mergeCell ref="B1:U1"/>
    <mergeCell ref="A3:A5"/>
    <mergeCell ref="B3:B5"/>
    <mergeCell ref="C3:E3"/>
    <mergeCell ref="F3:F5"/>
    <mergeCell ref="G3:L3"/>
    <mergeCell ref="M3:M5"/>
    <mergeCell ref="N3:N5"/>
    <mergeCell ref="O3:O5"/>
    <mergeCell ref="P3:Q3"/>
  </mergeCells>
  <pageMargins left="0.31496062992125984" right="0.31496062992125984" top="0.35433070866141736" bottom="0.35433070866141736" header="0.31496062992125984" footer="0.31496062992125984"/>
  <pageSetup paperSize="9" scale="62" orientation="landscape" horizontalDpi="180" verticalDpi="180" r:id="rId1"/>
  <rowBreaks count="3" manualBreakCount="3">
    <brk id="33" max="20" man="1"/>
    <brk id="50" max="20" man="1"/>
    <brk id="6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51"/>
  <sheetViews>
    <sheetView view="pageBreakPreview" zoomScaleNormal="100" zoomScaleSheetLayoutView="100" workbookViewId="0">
      <selection activeCell="G24" sqref="G24"/>
    </sheetView>
  </sheetViews>
  <sheetFormatPr defaultRowHeight="15.75" x14ac:dyDescent="0.25"/>
  <cols>
    <col min="1" max="1" width="49" style="189" customWidth="1"/>
    <col min="2" max="5" width="19.28515625" style="189" customWidth="1"/>
    <col min="6" max="6" width="18.42578125" style="211" customWidth="1"/>
    <col min="7" max="8" width="21" style="189" customWidth="1"/>
    <col min="9" max="16384" width="9.140625" style="189"/>
  </cols>
  <sheetData>
    <row r="1" spans="1:7" ht="54.75" customHeight="1" x14ac:dyDescent="0.25">
      <c r="A1" s="188" t="s">
        <v>76</v>
      </c>
      <c r="B1" s="188"/>
      <c r="C1" s="188"/>
      <c r="D1" s="188"/>
      <c r="E1" s="188"/>
      <c r="F1" s="188"/>
      <c r="G1" s="188"/>
    </row>
    <row r="2" spans="1:7" ht="78.75" customHeight="1" x14ac:dyDescent="0.25">
      <c r="A2" s="190" t="s">
        <v>77</v>
      </c>
      <c r="B2" s="191" t="s">
        <v>78</v>
      </c>
      <c r="C2" s="191" t="s">
        <v>79</v>
      </c>
      <c r="D2" s="191" t="s">
        <v>80</v>
      </c>
      <c r="E2" s="191" t="s">
        <v>81</v>
      </c>
      <c r="F2" s="192" t="s">
        <v>82</v>
      </c>
      <c r="G2" s="190" t="s">
        <v>83</v>
      </c>
    </row>
    <row r="3" spans="1:7" x14ac:dyDescent="0.25">
      <c r="A3" s="193"/>
      <c r="B3" s="193" t="s">
        <v>84</v>
      </c>
      <c r="C3" s="193" t="s">
        <v>85</v>
      </c>
      <c r="D3" s="193" t="s">
        <v>85</v>
      </c>
      <c r="E3" s="194" t="s">
        <v>86</v>
      </c>
      <c r="F3" s="194" t="s">
        <v>86</v>
      </c>
      <c r="G3" s="193" t="s">
        <v>87</v>
      </c>
    </row>
    <row r="4" spans="1:7" s="201" customFormat="1" ht="31.5" x14ac:dyDescent="0.25">
      <c r="A4" s="195" t="s">
        <v>88</v>
      </c>
      <c r="B4" s="196">
        <f>'[1]Критерии учреждения'!C16</f>
        <v>40</v>
      </c>
      <c r="C4" s="197">
        <f>'[1]Критерии учреждения'!G16+'[1]Критерии учреждения'!H16+'[1]Критерии учреждения'!I16</f>
        <v>25</v>
      </c>
      <c r="D4" s="198">
        <f>'[1]Критерии учреждения'!N16+'[1]Критерии учреждения'!R16+'[1]Критерии учреждения'!V16+'[1]Критерии учреждения'!Z16+'[1]Критерии учреждения'!AA16</f>
        <v>25</v>
      </c>
      <c r="E4" s="198">
        <f>'[1]Критерии учреждения'!AB16+'[1]Критерии учреждения'!AC16+'[1]Критерии учреждения'!AD16+'[1]Критерии учреждения'!AE16+'[1]Критерии учреждения'!AF16+'[1]Критерии учреждения'!AG16+'[1]Критерии учреждения'!AH16+'[1]Критерии учреждения'!AI16+'[1]Критерии учреждения'!AJ16</f>
        <v>10</v>
      </c>
      <c r="F4" s="199">
        <f>'[1]Критерии учреждения'!AK16</f>
        <v>0</v>
      </c>
      <c r="G4" s="200">
        <f t="shared" ref="G4:G43" si="0">F4+E4+D4+C4+B4</f>
        <v>100</v>
      </c>
    </row>
    <row r="5" spans="1:7" ht="47.25" x14ac:dyDescent="0.25">
      <c r="A5" s="195" t="s">
        <v>89</v>
      </c>
      <c r="B5" s="196">
        <f>'[1]Критерии учреждения'!C18</f>
        <v>40</v>
      </c>
      <c r="C5" s="197">
        <f>'[1]Критерии учреждения'!G18+'[1]Критерии учреждения'!H18+'[1]Критерии учреждения'!I18</f>
        <v>25</v>
      </c>
      <c r="D5" s="198">
        <f>'[1]Критерии учреждения'!N18+'[1]Критерии учреждения'!R18+'[1]Критерии учреждения'!V18+'[1]Критерии учреждения'!Z18+'[1]Критерии учреждения'!AA18</f>
        <v>25</v>
      </c>
      <c r="E5" s="198">
        <f>'[1]Критерии учреждения'!AB18+'[1]Критерии учреждения'!AC18+'[1]Критерии учреждения'!AD18+'[1]Критерии учреждения'!AE18+'[1]Критерии учреждения'!AF18+'[1]Критерии учреждения'!AG18+'[1]Критерии учреждения'!AH18+'[1]Критерии учреждения'!AI18+'[1]Критерии учреждения'!AJ18</f>
        <v>10</v>
      </c>
      <c r="F5" s="199">
        <f>'[1]Критерии учреждения'!AK18</f>
        <v>0</v>
      </c>
      <c r="G5" s="202">
        <f t="shared" si="0"/>
        <v>100</v>
      </c>
    </row>
    <row r="6" spans="1:7" ht="31.5" x14ac:dyDescent="0.25">
      <c r="A6" s="203" t="s">
        <v>45</v>
      </c>
      <c r="B6" s="196">
        <f>'[1]Критерии учреждения'!C7</f>
        <v>40</v>
      </c>
      <c r="C6" s="197">
        <f>'[1]Критерии учреждения'!G7+'[1]Критерии учреждения'!H7+'[1]Критерии учреждения'!I7</f>
        <v>25</v>
      </c>
      <c r="D6" s="198">
        <f>'[1]Критерии учреждения'!N7+'[1]Критерии учреждения'!R7+'[1]Критерии учреждения'!V7+'[1]Критерии учреждения'!Z7+'[1]Критерии учреждения'!AA7</f>
        <v>25</v>
      </c>
      <c r="E6" s="198">
        <f>'[1]Критерии учреждения'!AB7+'[1]Критерии учреждения'!AC7+'[1]Критерии учреждения'!AD7+'[1]Критерии учреждения'!AE7+'[1]Критерии учреждения'!AF7+'[1]Критерии учреждения'!AG7+'[1]Критерии учреждения'!AH7+'[1]Критерии учреждения'!AI7+'[1]Критерии учреждения'!AJ7</f>
        <v>10</v>
      </c>
      <c r="F6" s="199">
        <f>'[1]Критерии учреждения'!AK7</f>
        <v>0</v>
      </c>
      <c r="G6" s="200">
        <f t="shared" si="0"/>
        <v>100</v>
      </c>
    </row>
    <row r="7" spans="1:7" ht="31.5" x14ac:dyDescent="0.25">
      <c r="A7" s="204" t="s">
        <v>58</v>
      </c>
      <c r="B7" s="196">
        <f>'[1]Критерии учреждения'!C13</f>
        <v>40</v>
      </c>
      <c r="C7" s="197">
        <f>'[1]Критерии учреждения'!G13+'[1]Критерии учреждения'!H13+'[1]Критерии учреждения'!I13</f>
        <v>25</v>
      </c>
      <c r="D7" s="198">
        <f>'[1]Критерии учреждения'!N13+'[1]Критерии учреждения'!R13+'[1]Критерии учреждения'!V13+'[1]Критерии учреждения'!Z13+'[1]Критерии учреждения'!AA13</f>
        <v>25</v>
      </c>
      <c r="E7" s="198">
        <f>'[1]Критерии учреждения'!AB13+'[1]Критерии учреждения'!AC13+'[1]Критерии учреждения'!AD13+'[1]Критерии учреждения'!AE13+'[1]Критерии учреждения'!AF13+'[1]Критерии учреждения'!AG13+'[1]Критерии учреждения'!AH13+'[1]Критерии учреждения'!AI13+'[1]Критерии учреждения'!AJ13</f>
        <v>10</v>
      </c>
      <c r="F7" s="199">
        <f>'[1]Критерии учреждения'!AK13</f>
        <v>0</v>
      </c>
      <c r="G7" s="200">
        <f t="shared" si="0"/>
        <v>100</v>
      </c>
    </row>
    <row r="8" spans="1:7" ht="33.75" customHeight="1" x14ac:dyDescent="0.25">
      <c r="A8" s="204" t="s">
        <v>50</v>
      </c>
      <c r="B8" s="196">
        <f>'[1]Критерии учреждения'!C9</f>
        <v>40</v>
      </c>
      <c r="C8" s="197">
        <f>'[1]Критерии учреждения'!G9+'[1]Критерии учреждения'!H9+'[1]Критерии учреждения'!I9</f>
        <v>25</v>
      </c>
      <c r="D8" s="198">
        <f>'[1]Критерии учреждения'!N9+'[1]Критерии учреждения'!R9+'[1]Критерии учреждения'!V9+'[1]Критерии учреждения'!Z9+'[1]Критерии учреждения'!AA9</f>
        <v>25</v>
      </c>
      <c r="E8" s="198">
        <f>'[1]Критерии учреждения'!AB9+'[1]Критерии учреждения'!AC9+'[1]Критерии учреждения'!AD9+'[1]Критерии учреждения'!AE9+'[1]Критерии учреждения'!AF9+'[1]Критерии учреждения'!AG9+'[1]Критерии учреждения'!AH9+'[1]Критерии учреждения'!AI9+'[1]Критерии учреждения'!AJ9</f>
        <v>10</v>
      </c>
      <c r="F8" s="199">
        <f>'[1]Критерии учреждения'!AK9</f>
        <v>0</v>
      </c>
      <c r="G8" s="200">
        <f t="shared" si="0"/>
        <v>100</v>
      </c>
    </row>
    <row r="9" spans="1:7" ht="31.5" x14ac:dyDescent="0.25">
      <c r="A9" s="204" t="s">
        <v>53</v>
      </c>
      <c r="B9" s="196">
        <f>'[1]Критерии учреждения'!C12</f>
        <v>40</v>
      </c>
      <c r="C9" s="197">
        <f>'[1]Критерии учреждения'!G12+'[1]Критерии учреждения'!H12+'[1]Критерии учреждения'!I12</f>
        <v>25</v>
      </c>
      <c r="D9" s="198">
        <f>'[1]Критерии учреждения'!N12+'[1]Критерии учреждения'!R12+'[1]Критерии учреждения'!V12+'[1]Критерии учреждения'!Z12+'[1]Критерии учреждения'!AA12</f>
        <v>25</v>
      </c>
      <c r="E9" s="198">
        <f>'[1]Критерии учреждения'!AB12+'[1]Критерии учреждения'!AC12+'[1]Критерии учреждения'!AD12+'[1]Критерии учреждения'!AE12+'[1]Критерии учреждения'!AF12+'[1]Критерии учреждения'!AG12+'[1]Критерии учреждения'!AH12+'[1]Критерии учреждения'!AI12+'[1]Критерии учреждения'!AJ12</f>
        <v>10</v>
      </c>
      <c r="F9" s="199">
        <f>'[1]Критерии учреждения'!AK12</f>
        <v>0</v>
      </c>
      <c r="G9" s="200">
        <f t="shared" si="0"/>
        <v>100</v>
      </c>
    </row>
    <row r="10" spans="1:7" ht="31.5" x14ac:dyDescent="0.25">
      <c r="A10" s="195" t="s">
        <v>90</v>
      </c>
      <c r="B10" s="196">
        <f>'[1]Критерии учреждения'!C22</f>
        <v>40</v>
      </c>
      <c r="C10" s="197">
        <f>'[1]Критерии учреждения'!G22+'[1]Критерии учреждения'!H22+'[1]Критерии учреждения'!I22</f>
        <v>25</v>
      </c>
      <c r="D10" s="198">
        <f>'[1]Критерии учреждения'!N22+'[1]Критерии учреждения'!R22+'[1]Критерии учреждения'!V22+'[1]Критерии учреждения'!Z22+'[1]Критерии учреждения'!AA22</f>
        <v>25</v>
      </c>
      <c r="E10" s="198">
        <f>'[1]Критерии учреждения'!AB22+'[1]Критерии учреждения'!AC22+'[1]Критерии учреждения'!AD22+'[1]Критерии учреждения'!AE22+'[1]Критерии учреждения'!AF22+'[1]Критерии учреждения'!AG22+'[1]Критерии учреждения'!AH22+'[1]Критерии учреждения'!AI22+'[1]Критерии учреждения'!AJ22</f>
        <v>10</v>
      </c>
      <c r="F10" s="199">
        <f>'[1]Критерии учреждения'!AK22</f>
        <v>0</v>
      </c>
      <c r="G10" s="200">
        <f t="shared" si="0"/>
        <v>100</v>
      </c>
    </row>
    <row r="11" spans="1:7" ht="47.25" x14ac:dyDescent="0.25">
      <c r="A11" s="204" t="s">
        <v>91</v>
      </c>
      <c r="B11" s="196">
        <f>'[1]Критерии учреждения'!C10</f>
        <v>40</v>
      </c>
      <c r="C11" s="197">
        <f>'[1]Критерии учреждения'!G10+'[1]Критерии учреждения'!H10+'[1]Критерии учреждения'!I10</f>
        <v>25</v>
      </c>
      <c r="D11" s="198">
        <f>'[1]Критерии учреждения'!N10+'[1]Критерии учреждения'!R10+'[1]Критерии учреждения'!V10+'[1]Критерии учреждения'!Z10+'[1]Критерии учреждения'!AA10</f>
        <v>20</v>
      </c>
      <c r="E11" s="198">
        <f>'[1]Критерии учреждения'!AB10+'[1]Критерии учреждения'!AC10+'[1]Критерии учреждения'!AD10+'[1]Критерии учреждения'!AE10+'[1]Критерии учреждения'!AF10+'[1]Критерии учреждения'!AG10+'[1]Критерии учреждения'!AH10+'[1]Критерии учреждения'!AI10+'[1]Критерии учреждения'!AJ10</f>
        <v>10</v>
      </c>
      <c r="F11" s="199">
        <f>'[1]Критерии учреждения'!AK10</f>
        <v>5</v>
      </c>
      <c r="G11" s="202">
        <f t="shared" si="0"/>
        <v>100</v>
      </c>
    </row>
    <row r="12" spans="1:7" ht="31.5" x14ac:dyDescent="0.25">
      <c r="A12" s="205" t="s">
        <v>92</v>
      </c>
      <c r="B12" s="196">
        <f>'[1]Критерии учреждения'!C36</f>
        <v>40</v>
      </c>
      <c r="C12" s="197">
        <f>'[1]Критерии учреждения'!G36+'[1]Критерии учреждения'!H36+'[1]Критерии учреждения'!I36</f>
        <v>25</v>
      </c>
      <c r="D12" s="198">
        <f>'[1]Критерии учреждения'!N36+'[1]Критерии учреждения'!R36+'[1]Критерии учреждения'!V36+'[1]Критерии учреждения'!Z36+'[1]Критерии учреждения'!AA36</f>
        <v>20</v>
      </c>
      <c r="E12" s="198">
        <f>'[1]Критерии учреждения'!AB36+'[1]Критерии учреждения'!AC36+'[1]Критерии учреждения'!AD36+'[1]Критерии учреждения'!AE36+'[1]Критерии учреждения'!AF36+'[1]Критерии учреждения'!AG36+'[1]Критерии учреждения'!AH36+'[1]Критерии учреждения'!AI36+'[1]Критерии учреждения'!AJ36</f>
        <v>10</v>
      </c>
      <c r="F12" s="199">
        <f>'[1]Критерии учреждения'!AK36</f>
        <v>5</v>
      </c>
      <c r="G12" s="200">
        <f t="shared" si="0"/>
        <v>100</v>
      </c>
    </row>
    <row r="13" spans="1:7" ht="31.5" x14ac:dyDescent="0.25">
      <c r="A13" s="206" t="s">
        <v>93</v>
      </c>
      <c r="B13" s="196">
        <f>'[1]Критерии учреждения'!C33</f>
        <v>40</v>
      </c>
      <c r="C13" s="197">
        <f>'[1]Критерии учреждения'!G33+'[1]Критерии учреждения'!H33+'[1]Критерии учреждения'!I33</f>
        <v>25</v>
      </c>
      <c r="D13" s="198">
        <f>'[1]Критерии учреждения'!N33+'[1]Критерии учреждения'!R33+'[1]Критерии учреждения'!V33+'[1]Критерии учреждения'!Z33+'[1]Критерии учреждения'!AA33</f>
        <v>25</v>
      </c>
      <c r="E13" s="198">
        <f>'[1]Критерии учреждения'!AB33+'[1]Критерии учреждения'!AC33+'[1]Критерии учреждения'!AD33+'[1]Критерии учреждения'!AE33+'[1]Критерии учреждения'!AF33+'[1]Критерии учреждения'!AG33+'[1]Критерии учреждения'!AH33+'[1]Критерии учреждения'!AI33+'[1]Критерии учреждения'!AJ33</f>
        <v>8</v>
      </c>
      <c r="F13" s="199">
        <f>'[1]Критерии учреждения'!AK33</f>
        <v>0</v>
      </c>
      <c r="G13" s="200">
        <f t="shared" si="0"/>
        <v>98</v>
      </c>
    </row>
    <row r="14" spans="1:7" ht="31.5" x14ac:dyDescent="0.25">
      <c r="A14" s="207" t="s">
        <v>94</v>
      </c>
      <c r="B14" s="208">
        <f>'[1]Критерии учреждения'!C21</f>
        <v>40</v>
      </c>
      <c r="C14" s="209">
        <f>'[1]Критерии учреждения'!G21+'[1]Критерии учреждения'!H21+'[1]Критерии учреждения'!I21</f>
        <v>25</v>
      </c>
      <c r="D14" s="199">
        <f>'[1]Критерии учреждения'!N21+'[1]Критерии учреждения'!R21+'[1]Критерии учреждения'!V21+'[1]Критерии учреждения'!Z21+'[1]Критерии учреждения'!AA7+'[1]Критерии учреждения'!AA21</f>
        <v>20</v>
      </c>
      <c r="E14" s="199">
        <f>'[1]Критерии учреждения'!AB21+'[1]Критерии учреждения'!AC21+'[1]Критерии учреждения'!AD21+'[1]Критерии учреждения'!AE21+'[1]Критерии учреждения'!AF21+'[1]Критерии учреждения'!AG21+'[1]Критерии учреждения'!AH21+'[1]Критерии учреждения'!AI21+'[1]Критерии учреждения'!AJ21</f>
        <v>10</v>
      </c>
      <c r="F14" s="199">
        <f>'[1]Критерии учреждения'!AK21</f>
        <v>0</v>
      </c>
      <c r="G14" s="200">
        <f t="shared" si="0"/>
        <v>95</v>
      </c>
    </row>
    <row r="15" spans="1:7" ht="31.5" x14ac:dyDescent="0.25">
      <c r="A15" s="205" t="s">
        <v>95</v>
      </c>
      <c r="B15" s="196">
        <f>'[1]Критерии учреждения'!C30</f>
        <v>40</v>
      </c>
      <c r="C15" s="197">
        <f>'[1]Критерии учреждения'!G30+'[1]Критерии учреждения'!H30+'[1]Критерии учреждения'!I30</f>
        <v>25</v>
      </c>
      <c r="D15" s="198">
        <f>'[1]Критерии учреждения'!N30+'[1]Критерии учреждения'!R30+'[1]Критерии учреждения'!V30+'[1]Критерии учреждения'!Z30+'[1]Критерии учреждения'!AA30</f>
        <v>20</v>
      </c>
      <c r="E15" s="198">
        <f>'[1]Критерии учреждения'!AB30+'[1]Критерии учреждения'!AC30+'[1]Критерии учреждения'!AD30+'[1]Критерии учреждения'!AE30+'[1]Критерии учреждения'!AF30+'[1]Критерии учреждения'!AG30+'[1]Критерии учреждения'!AH30+'[1]Критерии учреждения'!AI30+'[1]Критерии учреждения'!AJ30</f>
        <v>10</v>
      </c>
      <c r="F15" s="199">
        <f>'[1]Критерии учреждения'!AK30</f>
        <v>0</v>
      </c>
      <c r="G15" s="200">
        <f t="shared" si="0"/>
        <v>95</v>
      </c>
    </row>
    <row r="16" spans="1:7" ht="31.5" x14ac:dyDescent="0.25">
      <c r="A16" s="195" t="s">
        <v>96</v>
      </c>
      <c r="B16" s="196">
        <f>'[1]Критерии учреждения'!C25</f>
        <v>40</v>
      </c>
      <c r="C16" s="197">
        <f>'[1]Критерии учреждения'!G25+'[1]Критерии учреждения'!H25+'[1]Критерии учреждения'!I25</f>
        <v>25</v>
      </c>
      <c r="D16" s="198">
        <f>'[1]Критерии учреждения'!N25+'[1]Критерии учреждения'!R25+'[1]Критерии учреждения'!V25+'[1]Критерии учреждения'!Z25+'[1]Критерии учреждения'!AA25</f>
        <v>20</v>
      </c>
      <c r="E16" s="198">
        <f>'[1]Критерии учреждения'!AB25+'[1]Критерии учреждения'!AC25+'[1]Критерии учреждения'!AD25+'[1]Критерии учреждения'!AE25+'[1]Критерии учреждения'!AF25+'[1]Критерии учреждения'!AG25+'[1]Критерии учреждения'!AH25+'[1]Критерии учреждения'!AI25+'[1]Критерии учреждения'!AJ25</f>
        <v>10</v>
      </c>
      <c r="F16" s="199">
        <f>'[1]Критерии учреждения'!AK25</f>
        <v>0</v>
      </c>
      <c r="G16" s="200">
        <f t="shared" si="0"/>
        <v>95</v>
      </c>
    </row>
    <row r="17" spans="1:7" ht="31.5" x14ac:dyDescent="0.25">
      <c r="A17" s="195" t="s">
        <v>97</v>
      </c>
      <c r="B17" s="196">
        <f>'[1]Критерии учреждения'!C23</f>
        <v>40</v>
      </c>
      <c r="C17" s="197">
        <f>'[1]Критерии учреждения'!G23+'[1]Критерии учреждения'!H23+'[1]Критерии учреждения'!I23</f>
        <v>25</v>
      </c>
      <c r="D17" s="198">
        <f>'[1]Критерии учреждения'!N23+'[1]Критерии учреждения'!R23+'[1]Критерии учреждения'!V23+'[1]Критерии учреждения'!Z23+'[1]Критерии учреждения'!AA23</f>
        <v>20</v>
      </c>
      <c r="E17" s="198">
        <f>'[1]Критерии учреждения'!AB23+'[1]Критерии учреждения'!AC23+'[1]Критерии учреждения'!AD23+'[1]Критерии учреждения'!AE23+'[1]Критерии учреждения'!AF23+'[1]Критерии учреждения'!AG23+'[1]Критерии учреждения'!AH23+'[1]Критерии учреждения'!AI23+'[1]Критерии учреждения'!AJ23</f>
        <v>10</v>
      </c>
      <c r="F17" s="199">
        <f>'[1]Критерии учреждения'!AK23</f>
        <v>0</v>
      </c>
      <c r="G17" s="202">
        <f t="shared" si="0"/>
        <v>95</v>
      </c>
    </row>
    <row r="18" spans="1:7" ht="31.5" x14ac:dyDescent="0.25">
      <c r="A18" s="206" t="s">
        <v>98</v>
      </c>
      <c r="B18" s="196">
        <f>'[1]Критерии учреждения'!C31</f>
        <v>40</v>
      </c>
      <c r="C18" s="197">
        <f>'[1]Критерии учреждения'!G31+'[1]Критерии учреждения'!H31+'[1]Критерии учреждения'!I31</f>
        <v>25</v>
      </c>
      <c r="D18" s="198">
        <f>'[1]Критерии учреждения'!N31+'[1]Критерии учреждения'!R31+'[1]Критерии учреждения'!V31+'[1]Критерии учреждения'!Z31+'[1]Критерии учреждения'!AA31</f>
        <v>20</v>
      </c>
      <c r="E18" s="198">
        <f>'[1]Критерии учреждения'!AB31+'[1]Критерии учреждения'!AC31+'[1]Критерии учреждения'!AD31+'[1]Критерии учреждения'!AE31+'[1]Критерии учреждения'!AF31+'[1]Критерии учреждения'!AG31+'[1]Критерии учреждения'!AH31+'[1]Критерии учреждения'!AI31+'[1]Критерии учреждения'!AJ31</f>
        <v>10</v>
      </c>
      <c r="F18" s="199">
        <f>'[1]Критерии учреждения'!AK31</f>
        <v>0</v>
      </c>
      <c r="G18" s="202">
        <f t="shared" si="0"/>
        <v>95</v>
      </c>
    </row>
    <row r="19" spans="1:7" s="211" customFormat="1" ht="30.75" customHeight="1" x14ac:dyDescent="0.25">
      <c r="A19" s="210" t="s">
        <v>66</v>
      </c>
      <c r="B19" s="196">
        <f>'[1]Критерии учреждения'!C43</f>
        <v>40</v>
      </c>
      <c r="C19" s="197">
        <f>'[1]Критерии учреждения'!G43+'[1]Критерии учреждения'!H43+'[1]Критерии учреждения'!I43</f>
        <v>25</v>
      </c>
      <c r="D19" s="198">
        <f>'[1]Критерии учреждения'!N43+'[1]Критерии учреждения'!R43+'[1]Критерии учреждения'!V43+'[1]Критерии учреждения'!Z43+'[1]Критерии учреждения'!AA43</f>
        <v>20</v>
      </c>
      <c r="E19" s="198">
        <f>'[1]Критерии учреждения'!AB43+'[1]Критерии учреждения'!AC43+'[1]Критерии учреждения'!AD43+'[1]Критерии учреждения'!AE43+'[1]Критерии учреждения'!AF43+'[1]Критерии учреждения'!AG43+'[1]Критерии учреждения'!AH43+'[1]Критерии учреждения'!AI43+'[1]Критерии учреждения'!AJ43</f>
        <v>10</v>
      </c>
      <c r="F19" s="199">
        <f>'[1]Критерии учреждения'!AK43</f>
        <v>0</v>
      </c>
      <c r="G19" s="200">
        <f t="shared" si="0"/>
        <v>95</v>
      </c>
    </row>
    <row r="20" spans="1:7" ht="31.5" x14ac:dyDescent="0.25">
      <c r="A20" s="195" t="s">
        <v>99</v>
      </c>
      <c r="B20" s="196">
        <f>'[1]Критерии учреждения'!C24</f>
        <v>40</v>
      </c>
      <c r="C20" s="197">
        <f>'[1]Критерии учреждения'!G24+'[1]Критерии учреждения'!H24+'[1]Критерии учреждения'!I24</f>
        <v>25</v>
      </c>
      <c r="D20" s="198">
        <f>'[1]Критерии учреждения'!N24+'[1]Критерии учреждения'!R24+'[1]Критерии учреждения'!V24+'[1]Критерии учреждения'!Z24+'[1]Критерии учреждения'!AA24</f>
        <v>20</v>
      </c>
      <c r="E20" s="198">
        <f>'[1]Критерии учреждения'!AB24+'[1]Критерии учреждения'!AC24+'[1]Критерии учреждения'!AD24+'[1]Критерии учреждения'!AE24+'[1]Критерии учреждения'!AF24+'[1]Критерии учреждения'!AG24+'[1]Критерии учреждения'!AH24+'[1]Критерии учреждения'!AI24+'[1]Критерии учреждения'!AJ24</f>
        <v>9</v>
      </c>
      <c r="F20" s="199">
        <f>'[1]Критерии учреждения'!AK24</f>
        <v>0</v>
      </c>
      <c r="G20" s="202">
        <f t="shared" si="0"/>
        <v>94</v>
      </c>
    </row>
    <row r="21" spans="1:7" ht="47.25" x14ac:dyDescent="0.25">
      <c r="A21" s="212" t="s">
        <v>100</v>
      </c>
      <c r="B21" s="196">
        <f>'[1]Критерии учреждения'!C34</f>
        <v>40</v>
      </c>
      <c r="C21" s="197">
        <f>'[1]Критерии учреждения'!G34+'[1]Критерии учреждения'!H34+'[1]Критерии учреждения'!I34</f>
        <v>25</v>
      </c>
      <c r="D21" s="198">
        <f>'[1]Критерии учреждения'!N34+'[1]Критерии учреждения'!R34+'[1]Критерии учреждения'!V34+'[1]Критерии учреждения'!Z34+'[1]Критерии учреждения'!AA34</f>
        <v>20</v>
      </c>
      <c r="E21" s="198">
        <f>'[1]Критерии учреждения'!AB34+'[1]Критерии учреждения'!AC34+'[1]Критерии учреждения'!AD34+'[1]Критерии учреждения'!AE34+'[1]Критерии учреждения'!AF34+'[1]Критерии учреждения'!AG34+'[1]Критерии учреждения'!AH34+'[1]Критерии учреждения'!AI34+'[1]Критерии учреждения'!AJ34</f>
        <v>9</v>
      </c>
      <c r="F21" s="199">
        <f>'[1]Критерии учреждения'!AK34</f>
        <v>0</v>
      </c>
      <c r="G21" s="202">
        <f t="shared" si="0"/>
        <v>94</v>
      </c>
    </row>
    <row r="22" spans="1:7" ht="31.5" x14ac:dyDescent="0.25">
      <c r="A22" s="213" t="s">
        <v>101</v>
      </c>
      <c r="B22" s="196">
        <f>'[1]Критерии учреждения'!C41</f>
        <v>40</v>
      </c>
      <c r="C22" s="197">
        <f>'[1]Критерии учреждения'!G41+'[1]Критерии учреждения'!H41+'[1]Критерии учреждения'!I41</f>
        <v>25</v>
      </c>
      <c r="D22" s="198">
        <f>'[1]Критерии учреждения'!N41+'[1]Критерии учреждения'!R41+'[1]Критерии учреждения'!V41+'[1]Критерии учреждения'!Z41+'[1]Критерии учреждения'!AA41</f>
        <v>20</v>
      </c>
      <c r="E22" s="198">
        <f>'[1]Критерии учреждения'!AB41+'[1]Критерии учреждения'!AC41+'[1]Критерии учреждения'!AD41+'[1]Критерии учреждения'!AE41+'[1]Критерии учреждения'!AF41+'[1]Критерии учреждения'!AG41+'[1]Критерии учреждения'!AH41+'[1]Критерии учреждения'!AI41+'[1]Критерии учреждения'!AJ41</f>
        <v>9</v>
      </c>
      <c r="F22" s="199">
        <f>'[1]Критерии учреждения'!AK41</f>
        <v>0</v>
      </c>
      <c r="G22" s="202">
        <f t="shared" si="0"/>
        <v>94</v>
      </c>
    </row>
    <row r="23" spans="1:7" ht="31.5" x14ac:dyDescent="0.25">
      <c r="A23" s="205" t="s">
        <v>102</v>
      </c>
      <c r="B23" s="208">
        <f>'[1]Критерии учреждения'!C28</f>
        <v>40</v>
      </c>
      <c r="C23" s="209">
        <f>'[1]Критерии учреждения'!G28+'[1]Критерии учреждения'!H28+'[1]Критерии учреждения'!I28</f>
        <v>20</v>
      </c>
      <c r="D23" s="199">
        <f>'[1]Критерии учреждения'!N28+'[1]Критерии учреждения'!R28+'[1]Критерии учреждения'!V28+'[1]Критерии учреждения'!Z28+'[1]Критерии учреждения'!AA28</f>
        <v>20</v>
      </c>
      <c r="E23" s="199">
        <f>'[1]Критерии учреждения'!AB28+'[1]Критерии учреждения'!AC28+'[1]Критерии учреждения'!AD28+'[1]Критерии учреждения'!AE28+'[1]Критерии учреждения'!AF28+'[1]Критерии учреждения'!AG28+'[1]Критерии учреждения'!AH28+'[1]Критерии учреждения'!AI28+'[1]Критерии учреждения'!AJ28</f>
        <v>9</v>
      </c>
      <c r="F23" s="199">
        <f>'[1]Критерии учреждения'!AK28</f>
        <v>5</v>
      </c>
      <c r="G23" s="202">
        <f t="shared" si="0"/>
        <v>94</v>
      </c>
    </row>
    <row r="24" spans="1:7" ht="31.5" x14ac:dyDescent="0.25">
      <c r="A24" s="195" t="s">
        <v>103</v>
      </c>
      <c r="B24" s="196">
        <f>'[1]Критерии учреждения'!C20</f>
        <v>40</v>
      </c>
      <c r="C24" s="197">
        <f>'[1]Критерии учреждения'!G20+'[1]Критерии учреждения'!H20+'[1]Критерии учреждения'!I20</f>
        <v>25</v>
      </c>
      <c r="D24" s="198">
        <f>'[1]Критерии учреждения'!N20+'[1]Критерии учреждения'!R20+'[1]Критерии учреждения'!V20+'[1]Критерии учреждения'!Z20+'[1]Критерии учреждения'!AA20</f>
        <v>20</v>
      </c>
      <c r="E24" s="198">
        <f>'[1]Критерии учреждения'!AB20+'[1]Критерии учреждения'!AC20+'[1]Критерии учреждения'!AD20+'[1]Критерии учреждения'!AE20+'[1]Критерии учреждения'!AF20+'[1]Критерии учреждения'!AG20+'[1]Критерии учреждения'!AH20+'[1]Критерии учреждения'!AI20+'[1]Критерии учреждения'!AJ20</f>
        <v>7</v>
      </c>
      <c r="F24" s="199">
        <f>'[1]Критерии учреждения'!AK20</f>
        <v>0</v>
      </c>
      <c r="G24" s="202">
        <f>F24+E24+D24+C24+B24</f>
        <v>92</v>
      </c>
    </row>
    <row r="25" spans="1:7" x14ac:dyDescent="0.25">
      <c r="A25" s="195" t="s">
        <v>104</v>
      </c>
      <c r="B25" s="196">
        <f>'[1]Критерии учреждения'!C27</f>
        <v>40</v>
      </c>
      <c r="C25" s="197">
        <f>'[1]Критерии учреждения'!G27+'[1]Критерии учреждения'!H27+'[1]Критерии учреждения'!I27</f>
        <v>25</v>
      </c>
      <c r="D25" s="198">
        <f>'[1]Критерии учреждения'!N27+'[1]Критерии учреждения'!R27+'[1]Критерии учреждения'!V27+'[1]Критерии учреждения'!Z27+'[1]Критерии учреждения'!AA27</f>
        <v>18</v>
      </c>
      <c r="E25" s="198">
        <f>'[1]Критерии учреждения'!AB27+'[1]Критерии учреждения'!AC27+'[1]Критерии учреждения'!AD27+'[1]Критерии учреждения'!AE27+'[1]Критерии учреждения'!AF27+'[1]Критерии учреждения'!AG27+'[1]Критерии учреждения'!AH27+'[1]Критерии учреждения'!AI27+'[1]Критерии учреждения'!AJ27</f>
        <v>9</v>
      </c>
      <c r="F25" s="199">
        <f>'[1]Критерии учреждения'!AK27</f>
        <v>0</v>
      </c>
      <c r="G25" s="202">
        <f t="shared" si="0"/>
        <v>92</v>
      </c>
    </row>
    <row r="26" spans="1:7" ht="31.5" x14ac:dyDescent="0.25">
      <c r="A26" s="195" t="s">
        <v>105</v>
      </c>
      <c r="B26" s="196">
        <f>'[1]Критерии учреждения'!C26</f>
        <v>40</v>
      </c>
      <c r="C26" s="197">
        <f>'[1]Критерии учреждения'!G26+'[1]Критерии учреждения'!H26+'[1]Критерии учреждения'!I26</f>
        <v>25</v>
      </c>
      <c r="D26" s="198">
        <f>'[1]Критерии учреждения'!N26+'[1]Критерии учреждения'!R26+'[1]Критерии учреждения'!V26+'[1]Критерии учреждения'!Z26+'[1]Критерии учреждения'!AA26</f>
        <v>25</v>
      </c>
      <c r="E26" s="198">
        <f>'[1]Критерии учреждения'!AB26+'[1]Критерии учреждения'!AC26+'[1]Критерии учреждения'!AD26+'[1]Критерии учреждения'!AE26+'[1]Критерии учреждения'!AF26+'[1]Критерии учреждения'!AG26+'[1]Критерии учреждения'!AH26+'[1]Критерии учреждения'!AI26+'[1]Критерии учреждения'!AJ26</f>
        <v>2</v>
      </c>
      <c r="F26" s="199">
        <f>'[1]Критерии учреждения'!AK26</f>
        <v>0</v>
      </c>
      <c r="G26" s="202">
        <f t="shared" si="0"/>
        <v>92</v>
      </c>
    </row>
    <row r="27" spans="1:7" s="211" customFormat="1" ht="31.5" x14ac:dyDescent="0.25">
      <c r="A27" s="214" t="s">
        <v>106</v>
      </c>
      <c r="B27" s="208">
        <f>'[1]Критерии учреждения'!C39</f>
        <v>40</v>
      </c>
      <c r="C27" s="209">
        <f>'[1]Критерии учреждения'!G39+'[1]Критерии учреждения'!H39+'[1]Критерии учреждения'!I39</f>
        <v>25</v>
      </c>
      <c r="D27" s="199">
        <f>'[1]Критерии учреждения'!N39+'[1]Критерии учреждения'!R39+'[1]Критерии учреждения'!V39+'[1]Критерии учреждения'!Z39+'[1]Критерии учреждения'!AA39</f>
        <v>15</v>
      </c>
      <c r="E27" s="199">
        <f>'[1]Критерии учреждения'!AB39+'[1]Критерии учреждения'!AC39+'[1]Критерии учреждения'!AD39+'[1]Критерии учреждения'!AE39+'[1]Критерии учреждения'!AF39+'[1]Критерии учреждения'!AG39+'[1]Критерии учреждения'!AH39+'[1]Критерии учреждения'!AI39+'[1]Критерии учреждения'!AJ39</f>
        <v>9</v>
      </c>
      <c r="F27" s="199">
        <f>'[1]Критерии учреждения'!AK39</f>
        <v>0</v>
      </c>
      <c r="G27" s="215">
        <f t="shared" si="0"/>
        <v>89</v>
      </c>
    </row>
    <row r="28" spans="1:7" s="211" customFormat="1" ht="31.5" x14ac:dyDescent="0.25">
      <c r="A28" s="204" t="s">
        <v>107</v>
      </c>
      <c r="B28" s="196">
        <f>'[1]Критерии учреждения'!C8</f>
        <v>40</v>
      </c>
      <c r="C28" s="197">
        <f>'[1]Критерии учреждения'!G8+'[1]Критерии учреждения'!H8+'[1]Критерии учреждения'!I8</f>
        <v>20</v>
      </c>
      <c r="D28" s="198">
        <f>'[1]Критерии учреждения'!N8+'[1]Критерии учреждения'!R8+'[1]Критерии учреждения'!V8+'[1]Критерии учреждения'!Z8+'[1]Критерии учреждения'!AA8</f>
        <v>20</v>
      </c>
      <c r="E28" s="198">
        <f>'[1]Критерии учреждения'!AB8+'[1]Критерии учреждения'!AC8+'[1]Критерии учреждения'!AD8+'[1]Критерии учреждения'!AE8+'[1]Критерии учреждения'!AF8+'[1]Критерии учреждения'!AG8+'[1]Критерии учреждения'!AH8+'[1]Критерии учреждения'!AI8+'[1]Критерии учреждения'!AJ8</f>
        <v>8</v>
      </c>
      <c r="F28" s="199">
        <f>'[1]Критерии учреждения'!AK8</f>
        <v>0</v>
      </c>
      <c r="G28" s="215">
        <f t="shared" si="0"/>
        <v>88</v>
      </c>
    </row>
    <row r="29" spans="1:7" ht="31.5" x14ac:dyDescent="0.25">
      <c r="A29" s="206" t="s">
        <v>108</v>
      </c>
      <c r="B29" s="196">
        <f>'[1]Критерии учреждения'!C38</f>
        <v>40</v>
      </c>
      <c r="C29" s="197">
        <f>'[1]Критерии учреждения'!G38+'[1]Критерии учреждения'!H38+'[1]Критерии учреждения'!I38</f>
        <v>25</v>
      </c>
      <c r="D29" s="198">
        <f>'[1]Критерии учреждения'!N38+'[1]Критерии учреждения'!R38+'[1]Критерии учреждения'!V38+'[1]Критерии учреждения'!Z38+'[1]Критерии учреждения'!AA38</f>
        <v>15</v>
      </c>
      <c r="E29" s="198">
        <f>'[1]Критерии учреждения'!AB38+'[1]Критерии учреждения'!AC38+'[1]Критерии учреждения'!AD38+'[1]Критерии учреждения'!AE38+'[1]Критерии учреждения'!AF38+'[1]Критерии учреждения'!AG38+'[1]Критерии учреждения'!AH38+'[1]Критерии учреждения'!AI38+'[1]Критерии учреждения'!AJ38</f>
        <v>6</v>
      </c>
      <c r="F29" s="199">
        <f>'[1]Критерии учреждения'!AK38</f>
        <v>0</v>
      </c>
      <c r="G29" s="215">
        <f t="shared" si="0"/>
        <v>86</v>
      </c>
    </row>
    <row r="30" spans="1:7" ht="31.5" x14ac:dyDescent="0.25">
      <c r="A30" s="204" t="s">
        <v>60</v>
      </c>
      <c r="B30" s="196">
        <f>'[1]Критерии учреждения'!C15</f>
        <v>40</v>
      </c>
      <c r="C30" s="197">
        <f>'[1]Критерии учреждения'!G15+'[1]Критерии учреждения'!H15+'[1]Критерии учреждения'!I15</f>
        <v>10</v>
      </c>
      <c r="D30" s="198">
        <f>'[1]Критерии учреждения'!N15+'[1]Критерии учреждения'!R15+'[1]Критерии учреждения'!V15+'[1]Критерии учреждения'!Z15+'[1]Критерии учреждения'!AA15</f>
        <v>25</v>
      </c>
      <c r="E30" s="198">
        <f>'[1]Критерии учреждения'!AB15+'[1]Критерии учреждения'!AC15+'[1]Критерии учреждения'!AD15+'[1]Критерии учреждения'!AE15+'[1]Критерии учреждения'!AF15+'[1]Критерии учреждения'!AG15+'[1]Критерии учреждения'!AH15+'[1]Критерии учреждения'!AI15+'[1]Критерии учреждения'!AJ15</f>
        <v>10</v>
      </c>
      <c r="F30" s="199">
        <f>'[1]Критерии учреждения'!AK15</f>
        <v>0</v>
      </c>
      <c r="G30" s="215">
        <f t="shared" si="0"/>
        <v>85</v>
      </c>
    </row>
    <row r="31" spans="1:7" ht="36" customHeight="1" x14ac:dyDescent="0.25">
      <c r="A31" s="216" t="s">
        <v>109</v>
      </c>
      <c r="B31" s="196">
        <f>'[1]Критерии учреждения'!C14</f>
        <v>40</v>
      </c>
      <c r="C31" s="197">
        <f>'[1]Критерии учреждения'!G14+'[1]Критерии учреждения'!H14+'[1]Критерии учреждения'!I14</f>
        <v>10</v>
      </c>
      <c r="D31" s="198">
        <f>'[1]Критерии учреждения'!N14+'[1]Критерии учреждения'!R14+'[1]Критерии учреждения'!V14+'[1]Критерии учреждения'!Z14+'[1]Критерии учреждения'!AA14</f>
        <v>25</v>
      </c>
      <c r="E31" s="198">
        <f>'[1]Критерии учреждения'!AB14+'[1]Критерии учреждения'!AC14+'[1]Критерии учреждения'!AD14+'[1]Критерии учреждения'!AE14+'[1]Критерии учреждения'!AF14+'[1]Критерии учреждения'!AG14+'[1]Критерии учреждения'!AH14+'[1]Критерии учреждения'!AI14+'[1]Критерии учреждения'!AJ14</f>
        <v>10</v>
      </c>
      <c r="F31" s="199">
        <f>'[1]Критерии учреждения'!AK14</f>
        <v>0</v>
      </c>
      <c r="G31" s="215">
        <f t="shared" si="0"/>
        <v>85</v>
      </c>
    </row>
    <row r="32" spans="1:7" ht="38.25" customHeight="1" x14ac:dyDescent="0.25">
      <c r="A32" s="217" t="s">
        <v>110</v>
      </c>
      <c r="B32" s="196">
        <f>'[1]Критерии учреждения'!C19</f>
        <v>30</v>
      </c>
      <c r="C32" s="197">
        <f>'[1]Критерии учреждения'!G19+'[1]Критерии учреждения'!H19+'[1]Критерии учреждения'!I19</f>
        <v>25</v>
      </c>
      <c r="D32" s="198">
        <f>'[1]Критерии учреждения'!N19+'[1]Критерии учреждения'!R19+'[1]Критерии учреждения'!V19+'[1]Критерии учреждения'!Z19+'[1]Критерии учреждения'!AA19</f>
        <v>20</v>
      </c>
      <c r="E32" s="198">
        <f>'[1]Критерии учреждения'!AB19+'[1]Критерии учреждения'!AC19+'[1]Критерии учреждения'!AD19+'[1]Критерии учреждения'!AE19+'[1]Критерии учреждения'!AF19+'[1]Критерии учреждения'!AG19+'[1]Критерии учреждения'!AH19+'[1]Критерии учреждения'!AI19+'[1]Критерии учреждения'!AJ19</f>
        <v>10</v>
      </c>
      <c r="F32" s="199">
        <f>'[1]Критерии учреждения'!AK19</f>
        <v>0</v>
      </c>
      <c r="G32" s="215">
        <f t="shared" si="0"/>
        <v>85</v>
      </c>
    </row>
    <row r="33" spans="1:7" ht="33.75" customHeight="1" x14ac:dyDescent="0.25">
      <c r="A33" s="216" t="s">
        <v>52</v>
      </c>
      <c r="B33" s="208">
        <f>'[1]Критерии учреждения'!C11</f>
        <v>40</v>
      </c>
      <c r="C33" s="209">
        <f>'[1]Критерии учреждения'!G11+'[1]Критерии учреждения'!H11+'[1]Критерии учреждения'!I11</f>
        <v>25</v>
      </c>
      <c r="D33" s="199">
        <f>'[1]Критерии учреждения'!N11+'[1]Критерии учреждения'!R11+'[1]Критерии учреждения'!V11+'[1]Критерии учреждения'!Z11+'[1]Критерии учреждения'!AA11</f>
        <v>10</v>
      </c>
      <c r="E33" s="199">
        <f>'[1]Критерии учреждения'!AB11+'[1]Критерии учреждения'!AC11+'[1]Критерии учреждения'!AD11+'[1]Критерии учреждения'!AE11+'[1]Критерии учреждения'!AF11+'[1]Критерии учреждения'!AG11+'[1]Критерии учреждения'!AH11+'[1]Критерии учреждения'!AI11+'[1]Критерии учреждения'!AJ11</f>
        <v>9</v>
      </c>
      <c r="F33" s="199">
        <f>'[1]Критерии учреждения'!AK11</f>
        <v>0</v>
      </c>
      <c r="G33" s="218">
        <f t="shared" si="0"/>
        <v>84</v>
      </c>
    </row>
    <row r="34" spans="1:7" ht="23.25" customHeight="1" x14ac:dyDescent="0.25">
      <c r="A34" s="219" t="s">
        <v>68</v>
      </c>
      <c r="B34" s="196">
        <f>'[1]Критерии учреждения'!C45</f>
        <v>30</v>
      </c>
      <c r="C34" s="197">
        <f>'[1]Критерии учреждения'!G45+'[1]Критерии учреждения'!H45+'[1]Критерии учреждения'!I45</f>
        <v>25</v>
      </c>
      <c r="D34" s="198">
        <f>'[1]Критерии учреждения'!N45+'[1]Критерии учреждения'!R45+'[1]Критерии учреждения'!V45+'[1]Критерии учреждения'!Z45+'[1]Критерии учреждения'!AA45</f>
        <v>20</v>
      </c>
      <c r="E34" s="198">
        <f>'[1]Критерии учреждения'!AB45+'[1]Критерии учреждения'!AC45+'[1]Критерии учреждения'!AD45+'[1]Критерии учреждения'!AE45+'[1]Критерии учреждения'!AF45+'[1]Критерии учреждения'!AG45+'[1]Критерии учреждения'!AH45+'[1]Критерии учреждения'!AI45+'[1]Критерии учреждения'!AJ45</f>
        <v>9</v>
      </c>
      <c r="F34" s="199">
        <f>'[1]Критерии учреждения'!AK45</f>
        <v>0</v>
      </c>
      <c r="G34" s="215">
        <f t="shared" si="0"/>
        <v>84</v>
      </c>
    </row>
    <row r="35" spans="1:7" ht="31.5" x14ac:dyDescent="0.25">
      <c r="A35" s="205" t="s">
        <v>111</v>
      </c>
      <c r="B35" s="208">
        <f>'[1]Критерии учреждения'!C32</f>
        <v>40</v>
      </c>
      <c r="C35" s="209">
        <f>'[1]Критерии учреждения'!G32+'[1]Критерии учреждения'!H32+'[1]Критерии учреждения'!I32</f>
        <v>25</v>
      </c>
      <c r="D35" s="199">
        <f>'[1]Критерии учреждения'!N32+'[1]Критерии учреждения'!R32+'[1]Критерии учреждения'!V32+'[1]Критерии учреждения'!Z32+'[1]Критерии учреждения'!AA32</f>
        <v>10</v>
      </c>
      <c r="E35" s="199">
        <f>'[1]Критерии учреждения'!AB32+'[1]Критерии учреждения'!AC32+'[1]Критерии учреждения'!AD32+'[1]Критерии учреждения'!AE32+'[1]Критерии учреждения'!AF32+'[1]Критерии учреждения'!AG32+'[1]Критерии учреждения'!AH32+'[1]Критерии учреждения'!AI32+'[1]Критерии учреждения'!AJ32</f>
        <v>8</v>
      </c>
      <c r="F35" s="199">
        <f>'[1]Критерии учреждения'!AK32</f>
        <v>0</v>
      </c>
      <c r="G35" s="215">
        <f t="shared" si="0"/>
        <v>83</v>
      </c>
    </row>
    <row r="36" spans="1:7" ht="31.5" customHeight="1" x14ac:dyDescent="0.25">
      <c r="A36" s="220" t="s">
        <v>112</v>
      </c>
      <c r="B36" s="196">
        <f>'[1]Критерии учреждения'!C40</f>
        <v>40</v>
      </c>
      <c r="C36" s="197">
        <f>'[1]Критерии учреждения'!G40+'[1]Критерии учреждения'!H40+'[1]Критерии учреждения'!I40</f>
        <v>10</v>
      </c>
      <c r="D36" s="198">
        <f>'[1]Критерии учреждения'!N40+'[1]Критерии учреждения'!R40+'[1]Критерии учреждения'!V40+'[1]Критерии учреждения'!Z40+'[1]Критерии учреждения'!AA40</f>
        <v>20</v>
      </c>
      <c r="E36" s="198">
        <f>'[1]Критерии учреждения'!AB40+'[1]Критерии учреждения'!AC40+'[1]Критерии учреждения'!AD40+'[1]Критерии учреждения'!AE40+'[1]Критерии учреждения'!AF40+'[1]Критерии учреждения'!AG40+'[1]Критерии учреждения'!AH40+'[1]Критерии учреждения'!AI40+'[1]Критерии учреждения'!AJ40</f>
        <v>10</v>
      </c>
      <c r="F36" s="199">
        <f>'[1]Критерии учреждения'!AK40</f>
        <v>0</v>
      </c>
      <c r="G36" s="218">
        <f t="shared" si="0"/>
        <v>80</v>
      </c>
    </row>
    <row r="37" spans="1:7" ht="31.5" x14ac:dyDescent="0.25">
      <c r="A37" s="195" t="s">
        <v>113</v>
      </c>
      <c r="B37" s="196">
        <f>'[1]Критерии учреждения'!C17</f>
        <v>30</v>
      </c>
      <c r="C37" s="197">
        <f>'[1]Критерии учреждения'!G17+'[1]Критерии учреждения'!H17+'[1]Критерии учреждения'!I17</f>
        <v>20</v>
      </c>
      <c r="D37" s="198">
        <f>'[1]Критерии учреждения'!N17+'[1]Критерии учреждения'!R17+'[1]Критерии учреждения'!V17+'[1]Критерии учреждения'!Z17+'[1]Критерии учреждения'!AA17</f>
        <v>20</v>
      </c>
      <c r="E37" s="198">
        <f>'[1]Критерии учреждения'!AB17+'[1]Критерии учреждения'!AC17+'[1]Критерии учреждения'!AD17+'[1]Критерии учреждения'!AE17+'[1]Критерии учреждения'!AF17+'[1]Критерии учреждения'!AG17+'[1]Критерии учреждения'!AH17+'[1]Критерии учреждения'!AI17+'[1]Критерии учреждения'!AJ17</f>
        <v>8</v>
      </c>
      <c r="F37" s="199">
        <f>'[1]Критерии учреждения'!AK17</f>
        <v>0</v>
      </c>
      <c r="G37" s="215">
        <f t="shared" si="0"/>
        <v>78</v>
      </c>
    </row>
    <row r="38" spans="1:7" ht="31.5" x14ac:dyDescent="0.25">
      <c r="A38" s="210" t="s">
        <v>65</v>
      </c>
      <c r="B38" s="196">
        <f>'[1]Критерии учреждения'!C42</f>
        <v>30</v>
      </c>
      <c r="C38" s="197">
        <f>'[1]Критерии учреждения'!G42+'[1]Критерии учреждения'!H42+'[1]Критерии учреждения'!I42</f>
        <v>10</v>
      </c>
      <c r="D38" s="198">
        <f>'[1]Критерии учреждения'!N42+'[1]Критерии учреждения'!R42+'[1]Критерии учреждения'!V42+'[1]Критерии учреждения'!Z42+'[1]Критерии учреждения'!AA42</f>
        <v>25</v>
      </c>
      <c r="E38" s="198">
        <f>'[1]Критерии учреждения'!AB42+'[1]Критерии учреждения'!AC42+'[1]Критерии учреждения'!AD42+'[1]Критерии учреждения'!AE42+'[1]Критерии учреждения'!AF42+'[1]Критерии учреждения'!AG42+'[1]Критерии учреждения'!AH42+'[1]Критерии учреждения'!AI42+'[1]Критерии учреждения'!AJ42</f>
        <v>10</v>
      </c>
      <c r="F38" s="199">
        <f>'[1]Критерии учреждения'!AK42</f>
        <v>0</v>
      </c>
      <c r="G38" s="215">
        <f t="shared" si="0"/>
        <v>75</v>
      </c>
    </row>
    <row r="39" spans="1:7" x14ac:dyDescent="0.25">
      <c r="A39" s="206" t="s">
        <v>114</v>
      </c>
      <c r="B39" s="196">
        <f>'[1]Критерии учреждения'!C35</f>
        <v>30</v>
      </c>
      <c r="C39" s="197">
        <f>'[1]Критерии учреждения'!G35+'[1]Критерии учреждения'!H35+'[1]Критерии учреждения'!I35</f>
        <v>20</v>
      </c>
      <c r="D39" s="198">
        <f>'[1]Критерии учреждения'!N35+'[1]Критерии учреждения'!R35+'[1]Критерии учреждения'!V35+'[1]Критерии учреждения'!Z35+'[1]Критерии учреждения'!AA35</f>
        <v>13</v>
      </c>
      <c r="E39" s="198">
        <f>'[1]Критерии учреждения'!AB35+'[1]Критерии учреждения'!AC35+'[1]Критерии учреждения'!AD35+'[1]Критерии учреждения'!AE35+'[1]Критерии учреждения'!AF35+'[1]Критерии учреждения'!AG35+'[1]Критерии учреждения'!AH35+'[1]Критерии учреждения'!AI35+'[1]Критерии учреждения'!AJ35</f>
        <v>9</v>
      </c>
      <c r="F39" s="199">
        <f>'[1]Критерии учреждения'!AK35</f>
        <v>0</v>
      </c>
      <c r="G39" s="215">
        <f t="shared" si="0"/>
        <v>72</v>
      </c>
    </row>
    <row r="40" spans="1:7" ht="31.5" x14ac:dyDescent="0.25">
      <c r="A40" s="221" t="s">
        <v>115</v>
      </c>
      <c r="B40" s="196">
        <f>'[1]Критерии учреждения'!C46</f>
        <v>40</v>
      </c>
      <c r="C40" s="197">
        <f>'[1]Критерии учреждения'!G46+'[1]Критерии учреждения'!H46+'[1]Критерии учреждения'!I46</f>
        <v>10</v>
      </c>
      <c r="D40" s="198">
        <f>'[1]Критерии учреждения'!N46+'[1]Критерии учреждения'!R46+'[1]Критерии учреждения'!V46+'[1]Критерии учреждения'!Z46+'[1]Критерии учреждения'!AA46</f>
        <v>10</v>
      </c>
      <c r="E40" s="198">
        <f>'[1]Критерии учреждения'!AB46+'[1]Критерии учреждения'!AC46+'[1]Критерии учреждения'!AD46+'[1]Критерии учреждения'!AE46+'[1]Критерии учреждения'!AF46+'[1]Критерии учреждения'!AG46+'[1]Критерии учреждения'!AH46+'[1]Критерии учреждения'!AI46+'[1]Критерии учреждения'!AJ46</f>
        <v>10</v>
      </c>
      <c r="F40" s="199">
        <f>'[1]Критерии учреждения'!AK46</f>
        <v>0</v>
      </c>
      <c r="G40" s="215">
        <f t="shared" si="0"/>
        <v>70</v>
      </c>
    </row>
    <row r="41" spans="1:7" ht="31.5" x14ac:dyDescent="0.25">
      <c r="A41" s="206" t="s">
        <v>116</v>
      </c>
      <c r="B41" s="196">
        <f>'[1]Критерии учреждения'!C29</f>
        <v>30</v>
      </c>
      <c r="C41" s="197">
        <f>'[1]Критерии учреждения'!G29+'[1]Критерии учреждения'!H29+'[1]Критерии учреждения'!I29</f>
        <v>10</v>
      </c>
      <c r="D41" s="198">
        <f>'[1]Критерии учреждения'!N29+'[1]Критерии учреждения'!R29+'[1]Критерии учреждения'!V29+'[1]Критерии учреждения'!Z29+'[1]Критерии учреждения'!AA29</f>
        <v>20</v>
      </c>
      <c r="E41" s="198">
        <f>'[1]Критерии учреждения'!AB29+'[1]Критерии учреждения'!AC29+'[1]Критерии учреждения'!AD29+'[1]Критерии учреждения'!AE29+'[1]Критерии учреждения'!AF29+'[1]Критерии учреждения'!AG29+'[1]Критерии учреждения'!AH29+'[1]Критерии учреждения'!AI29+'[1]Критерии учреждения'!AJ29</f>
        <v>10</v>
      </c>
      <c r="F41" s="199">
        <f>'[1]Критерии учреждения'!AK29</f>
        <v>0</v>
      </c>
      <c r="G41" s="215">
        <f t="shared" si="0"/>
        <v>70</v>
      </c>
    </row>
    <row r="42" spans="1:7" s="211" customFormat="1" ht="31.5" x14ac:dyDescent="0.25">
      <c r="A42" s="214" t="s">
        <v>67</v>
      </c>
      <c r="B42" s="196">
        <f>'[1]Критерии учреждения'!C44</f>
        <v>30</v>
      </c>
      <c r="C42" s="197">
        <f>'[1]Критерии учреждения'!G44+'[1]Критерии учреждения'!H44+'[1]Критерии учреждения'!I44</f>
        <v>10</v>
      </c>
      <c r="D42" s="198">
        <f>'[1]Критерии учреждения'!N44+'[1]Критерии учреждения'!R44+'[1]Критерии учреждения'!V44+'[1]Критерии учреждения'!Z44+'[1]Критерии учреждения'!AA44</f>
        <v>20</v>
      </c>
      <c r="E42" s="198">
        <f>'[1]Критерии учреждения'!AB44+'[1]Критерии учреждения'!AC44+'[1]Критерии учреждения'!AD44+'[1]Критерии учреждения'!AE44+'[1]Критерии учреждения'!AF44+'[1]Критерии учреждения'!AG44+'[1]Критерии учреждения'!AH44+'[1]Критерии учреждения'!AI44+'[1]Критерии учреждения'!AJ44</f>
        <v>10</v>
      </c>
      <c r="F42" s="199">
        <f>'[1]Критерии учреждения'!AK44</f>
        <v>0</v>
      </c>
      <c r="G42" s="215">
        <f t="shared" si="0"/>
        <v>70</v>
      </c>
    </row>
    <row r="43" spans="1:7" ht="31.5" x14ac:dyDescent="0.25">
      <c r="A43" s="206" t="s">
        <v>117</v>
      </c>
      <c r="B43" s="196">
        <f>'[1]Критерии учреждения'!C37</f>
        <v>0</v>
      </c>
      <c r="C43" s="197">
        <f>'[1]Критерии учреждения'!G37+'[1]Критерии учреждения'!H37+'[1]Критерии учреждения'!I37</f>
        <v>10</v>
      </c>
      <c r="D43" s="198">
        <f>'[1]Критерии учреждения'!N37+'[1]Критерии учреждения'!R37+'[1]Критерии учреждения'!V37+'[1]Критерии учреждения'!Z37+'[1]Критерии учреждения'!AA37</f>
        <v>20</v>
      </c>
      <c r="E43" s="198">
        <f>'[1]Критерии учреждения'!AB37+'[1]Критерии учреждения'!AC37+'[1]Критерии учреждения'!AD37+'[1]Критерии учреждения'!AE37+'[1]Критерии учреждения'!AF37+'[1]Критерии учреждения'!AG37+'[1]Критерии учреждения'!AH37+'[1]Критерии учреждения'!AI37+'[1]Критерии учреждения'!AJ37</f>
        <v>6</v>
      </c>
      <c r="F43" s="199">
        <f>'[1]Критерии учреждения'!AK37</f>
        <v>0</v>
      </c>
      <c r="G43" s="222">
        <f t="shared" si="0"/>
        <v>36</v>
      </c>
    </row>
    <row r="44" spans="1:7" x14ac:dyDescent="0.25">
      <c r="A44" s="223"/>
      <c r="B44" s="224"/>
      <c r="C44" s="224"/>
      <c r="D44" s="224"/>
      <c r="E44" s="224"/>
      <c r="F44" s="225"/>
      <c r="G44" s="226"/>
    </row>
    <row r="45" spans="1:7" ht="19.5" customHeight="1" x14ac:dyDescent="0.25">
      <c r="A45" s="227"/>
      <c r="B45" s="227"/>
      <c r="C45" s="224" t="s">
        <v>118</v>
      </c>
      <c r="D45" s="224" t="s">
        <v>119</v>
      </c>
      <c r="E45" s="224" t="s">
        <v>120</v>
      </c>
      <c r="F45" s="225"/>
      <c r="G45" s="224" t="s">
        <v>121</v>
      </c>
    </row>
    <row r="46" spans="1:7" ht="19.5" customHeight="1" x14ac:dyDescent="0.25">
      <c r="A46" s="228"/>
      <c r="B46" s="228"/>
      <c r="C46" s="224" t="s">
        <v>122</v>
      </c>
      <c r="D46" s="224" t="s">
        <v>123</v>
      </c>
      <c r="E46" s="224" t="s">
        <v>124</v>
      </c>
      <c r="F46" s="225"/>
      <c r="G46" s="224" t="s">
        <v>121</v>
      </c>
    </row>
    <row r="47" spans="1:7" ht="19.5" customHeight="1" x14ac:dyDescent="0.25">
      <c r="A47" s="229"/>
      <c r="B47" s="229"/>
      <c r="C47" s="224" t="s">
        <v>125</v>
      </c>
      <c r="D47" s="224" t="s">
        <v>126</v>
      </c>
      <c r="E47" s="224" t="s">
        <v>127</v>
      </c>
      <c r="F47" s="225"/>
      <c r="G47" s="224" t="s">
        <v>121</v>
      </c>
    </row>
    <row r="48" spans="1:7" ht="19.5" customHeight="1" x14ac:dyDescent="0.25">
      <c r="A48" s="230"/>
      <c r="B48" s="230"/>
      <c r="C48" s="224" t="s">
        <v>128</v>
      </c>
      <c r="D48" s="224" t="s">
        <v>129</v>
      </c>
      <c r="E48" s="224" t="s">
        <v>130</v>
      </c>
      <c r="F48" s="225"/>
      <c r="G48" s="224" t="s">
        <v>121</v>
      </c>
    </row>
    <row r="51" spans="1:7" x14ac:dyDescent="0.25">
      <c r="A51" s="231"/>
      <c r="B51" s="231"/>
      <c r="C51" s="231"/>
      <c r="D51" s="232"/>
      <c r="E51" s="232"/>
      <c r="F51" s="232"/>
      <c r="G51" s="232"/>
    </row>
  </sheetData>
  <mergeCells count="6">
    <mergeCell ref="A1:G1"/>
    <mergeCell ref="A45:B45"/>
    <mergeCell ref="A46:B46"/>
    <mergeCell ref="A47:B47"/>
    <mergeCell ref="A48:B48"/>
    <mergeCell ref="A51:C51"/>
  </mergeCells>
  <printOptions horizontalCentered="1"/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исполнении госзадания</vt:lpstr>
      <vt:lpstr>Свод по балам учреждения</vt:lpstr>
      <vt:lpstr>'Свод по балам учреждения'!Заголовки_для_печати</vt:lpstr>
      <vt:lpstr>'Отчет об исполнении госзадания'!Область_печати</vt:lpstr>
      <vt:lpstr>'Свод по балам учреждения'!Область_печати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2021-08-02T14:28:09Z</dcterms:created>
  <dcterms:modified xsi:type="dcterms:W3CDTF">2021-08-02T14:32:57Z</dcterms:modified>
</cp:coreProperties>
</file>