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sya\Desktop\на сайт\"/>
    </mc:Choice>
  </mc:AlternateContent>
  <bookViews>
    <workbookView xWindow="0" yWindow="0" windowWidth="28800" windowHeight="12000" activeTab="1"/>
  </bookViews>
  <sheets>
    <sheet name="Уровень исп. ГЗ" sheetId="1" r:id="rId1"/>
    <sheet name="Оценка эффективности рук." sheetId="2" r:id="rId2"/>
  </sheets>
  <externalReferences>
    <externalReference r:id="rId3"/>
  </externalReferences>
  <definedNames>
    <definedName name="_xlnm.Print_Titles" localSheetId="1">'Оценка эффективности рук.'!$A:$A,'Оценка эффективности рук.'!$2:$5</definedName>
    <definedName name="_xlnm.Print_Area" localSheetId="1">'Оценка эффективности рук.'!$A$1:$V$55</definedName>
    <definedName name="_xlnm.Print_Area" localSheetId="0">'Уровень исп. ГЗ'!$A$1:$W$78</definedName>
  </definedNames>
  <calcPr calcId="162913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5" i="2" l="1"/>
  <c r="E45" i="2"/>
  <c r="U45" i="2" s="1"/>
  <c r="V45" i="2" s="1"/>
  <c r="B45" i="2"/>
  <c r="L44" i="2"/>
  <c r="U44" i="2" s="1"/>
  <c r="V44" i="2" s="1"/>
  <c r="E44" i="2"/>
  <c r="B44" i="2"/>
  <c r="U43" i="2"/>
  <c r="V43" i="2" s="1"/>
  <c r="L43" i="2"/>
  <c r="E43" i="2"/>
  <c r="B43" i="2"/>
  <c r="L42" i="2"/>
  <c r="E42" i="2"/>
  <c r="B42" i="2"/>
  <c r="U42" i="2" s="1"/>
  <c r="V42" i="2" s="1"/>
  <c r="L41" i="2"/>
  <c r="E41" i="2"/>
  <c r="U41" i="2" s="1"/>
  <c r="V41" i="2" s="1"/>
  <c r="B41" i="2"/>
  <c r="L40" i="2"/>
  <c r="U40" i="2" s="1"/>
  <c r="V40" i="2" s="1"/>
  <c r="E40" i="2"/>
  <c r="B40" i="2"/>
  <c r="U39" i="2"/>
  <c r="V39" i="2" s="1"/>
  <c r="L39" i="2"/>
  <c r="E39" i="2"/>
  <c r="B39" i="2"/>
  <c r="L38" i="2"/>
  <c r="E38" i="2"/>
  <c r="B38" i="2"/>
  <c r="U38" i="2" s="1"/>
  <c r="V38" i="2" s="1"/>
  <c r="L37" i="2"/>
  <c r="E37" i="2"/>
  <c r="U37" i="2" s="1"/>
  <c r="V37" i="2" s="1"/>
  <c r="B37" i="2"/>
  <c r="L36" i="2"/>
  <c r="U36" i="2" s="1"/>
  <c r="V36" i="2" s="1"/>
  <c r="E36" i="2"/>
  <c r="B36" i="2"/>
  <c r="U35" i="2"/>
  <c r="V35" i="2" s="1"/>
  <c r="L35" i="2"/>
  <c r="E35" i="2"/>
  <c r="B35" i="2"/>
  <c r="L34" i="2"/>
  <c r="E34" i="2"/>
  <c r="B34" i="2"/>
  <c r="U34" i="2" s="1"/>
  <c r="V34" i="2" s="1"/>
  <c r="L33" i="2"/>
  <c r="E33" i="2"/>
  <c r="U33" i="2" s="1"/>
  <c r="V33" i="2" s="1"/>
  <c r="B33" i="2"/>
  <c r="L32" i="2"/>
  <c r="U32" i="2" s="1"/>
  <c r="V32" i="2" s="1"/>
  <c r="E32" i="2"/>
  <c r="B32" i="2"/>
  <c r="U31" i="2"/>
  <c r="V31" i="2" s="1"/>
  <c r="L31" i="2"/>
  <c r="E31" i="2"/>
  <c r="B31" i="2"/>
  <c r="L30" i="2"/>
  <c r="E30" i="2"/>
  <c r="B30" i="2"/>
  <c r="U30" i="2" s="1"/>
  <c r="V30" i="2" s="1"/>
  <c r="L29" i="2"/>
  <c r="E29" i="2"/>
  <c r="U29" i="2" s="1"/>
  <c r="V29" i="2" s="1"/>
  <c r="B29" i="2"/>
  <c r="L28" i="2"/>
  <c r="U28" i="2" s="1"/>
  <c r="V28" i="2" s="1"/>
  <c r="E28" i="2"/>
  <c r="B28" i="2"/>
  <c r="U27" i="2"/>
  <c r="V27" i="2" s="1"/>
  <c r="L27" i="2"/>
  <c r="E27" i="2"/>
  <c r="B27" i="2"/>
  <c r="L26" i="2"/>
  <c r="E26" i="2"/>
  <c r="B26" i="2"/>
  <c r="U26" i="2" s="1"/>
  <c r="V26" i="2" s="1"/>
  <c r="L25" i="2"/>
  <c r="E25" i="2"/>
  <c r="U25" i="2" s="1"/>
  <c r="V25" i="2" s="1"/>
  <c r="B25" i="2"/>
  <c r="L24" i="2"/>
  <c r="U24" i="2" s="1"/>
  <c r="V24" i="2" s="1"/>
  <c r="E24" i="2"/>
  <c r="B24" i="2"/>
  <c r="U23" i="2"/>
  <c r="V23" i="2" s="1"/>
  <c r="L23" i="2"/>
  <c r="E23" i="2"/>
  <c r="B23" i="2"/>
  <c r="L22" i="2"/>
  <c r="E22" i="2"/>
  <c r="B22" i="2"/>
  <c r="U22" i="2" s="1"/>
  <c r="V22" i="2" s="1"/>
  <c r="L21" i="2"/>
  <c r="E21" i="2"/>
  <c r="U21" i="2" s="1"/>
  <c r="V21" i="2" s="1"/>
  <c r="B21" i="2"/>
  <c r="L20" i="2"/>
  <c r="U20" i="2" s="1"/>
  <c r="V20" i="2" s="1"/>
  <c r="E20" i="2"/>
  <c r="B20" i="2"/>
  <c r="U19" i="2"/>
  <c r="V19" i="2" s="1"/>
  <c r="L19" i="2"/>
  <c r="E19" i="2"/>
  <c r="B19" i="2"/>
  <c r="L18" i="2"/>
  <c r="E18" i="2"/>
  <c r="B18" i="2"/>
  <c r="U18" i="2" s="1"/>
  <c r="V18" i="2" s="1"/>
  <c r="L17" i="2"/>
  <c r="E17" i="2"/>
  <c r="U17" i="2" s="1"/>
  <c r="V17" i="2" s="1"/>
  <c r="B17" i="2"/>
  <c r="L16" i="2"/>
  <c r="U16" i="2" s="1"/>
  <c r="V16" i="2" s="1"/>
  <c r="E16" i="2"/>
  <c r="B16" i="2"/>
  <c r="U15" i="2"/>
  <c r="V15" i="2" s="1"/>
  <c r="L15" i="2"/>
  <c r="E15" i="2"/>
  <c r="B15" i="2"/>
  <c r="L14" i="2"/>
  <c r="E14" i="2"/>
  <c r="B14" i="2"/>
  <c r="U14" i="2" s="1"/>
  <c r="V14" i="2" s="1"/>
  <c r="L13" i="2"/>
  <c r="E13" i="2"/>
  <c r="U13" i="2" s="1"/>
  <c r="V13" i="2" s="1"/>
  <c r="B13" i="2"/>
  <c r="E12" i="2"/>
  <c r="U12" i="2" s="1"/>
  <c r="V12" i="2" s="1"/>
  <c r="B12" i="2"/>
  <c r="L11" i="2"/>
  <c r="U11" i="2" s="1"/>
  <c r="V11" i="2" s="1"/>
  <c r="E11" i="2"/>
  <c r="B11" i="2"/>
  <c r="U10" i="2"/>
  <c r="V10" i="2" s="1"/>
  <c r="L10" i="2"/>
  <c r="E10" i="2"/>
  <c r="B10" i="2"/>
  <c r="L9" i="2"/>
  <c r="E9" i="2"/>
  <c r="B9" i="2"/>
  <c r="U9" i="2" s="1"/>
  <c r="V9" i="2" s="1"/>
  <c r="L8" i="2"/>
  <c r="E8" i="2"/>
  <c r="U8" i="2" s="1"/>
  <c r="V8" i="2" s="1"/>
  <c r="B8" i="2"/>
  <c r="L7" i="2"/>
  <c r="U7" i="2" s="1"/>
  <c r="V7" i="2" s="1"/>
  <c r="E7" i="2"/>
  <c r="B7" i="2"/>
  <c r="U6" i="2"/>
  <c r="V6" i="2" s="1"/>
  <c r="L6" i="2"/>
  <c r="E6" i="2"/>
  <c r="B6" i="2"/>
  <c r="U5" i="2"/>
  <c r="D86" i="1"/>
  <c r="P78" i="1"/>
  <c r="L78" i="1"/>
  <c r="I78" i="1"/>
  <c r="F78" i="1"/>
  <c r="C78" i="1"/>
  <c r="N73" i="1"/>
  <c r="P73" i="1" s="1"/>
  <c r="L73" i="1"/>
  <c r="I73" i="1"/>
  <c r="F73" i="1"/>
  <c r="D73" i="1"/>
  <c r="C73" i="1"/>
  <c r="N72" i="1"/>
  <c r="K72" i="1"/>
  <c r="I72" i="1"/>
  <c r="H72" i="1"/>
  <c r="L72" i="1" s="1"/>
  <c r="F72" i="1"/>
  <c r="C72" i="1"/>
  <c r="N71" i="1"/>
  <c r="I71" i="1"/>
  <c r="H71" i="1"/>
  <c r="F71" i="1"/>
  <c r="E71" i="1"/>
  <c r="L71" i="1" s="1"/>
  <c r="C71" i="1"/>
  <c r="G66" i="1"/>
  <c r="D66" i="1"/>
  <c r="N65" i="1"/>
  <c r="I65" i="1"/>
  <c r="F65" i="1"/>
  <c r="E65" i="1"/>
  <c r="L65" i="1" s="1"/>
  <c r="C65" i="1"/>
  <c r="N64" i="1"/>
  <c r="K64" i="1"/>
  <c r="I64" i="1"/>
  <c r="F64" i="1"/>
  <c r="C64" i="1"/>
  <c r="E64" i="1" s="1"/>
  <c r="L64" i="1" s="1"/>
  <c r="N63" i="1"/>
  <c r="I63" i="1"/>
  <c r="K63" i="1" s="1"/>
  <c r="F63" i="1"/>
  <c r="H63" i="1" s="1"/>
  <c r="C63" i="1"/>
  <c r="E63" i="1" s="1"/>
  <c r="L63" i="1" s="1"/>
  <c r="N62" i="1"/>
  <c r="I62" i="1"/>
  <c r="H62" i="1"/>
  <c r="F62" i="1"/>
  <c r="E62" i="1"/>
  <c r="L62" i="1" s="1"/>
  <c r="C62" i="1"/>
  <c r="N57" i="1"/>
  <c r="J57" i="1"/>
  <c r="I57" i="1"/>
  <c r="K57" i="1" s="1"/>
  <c r="L57" i="1" s="1"/>
  <c r="G57" i="1"/>
  <c r="F57" i="1"/>
  <c r="D57" i="1"/>
  <c r="C57" i="1"/>
  <c r="N56" i="1"/>
  <c r="I56" i="1"/>
  <c r="K56" i="1" s="1"/>
  <c r="L56" i="1" s="1"/>
  <c r="G56" i="1"/>
  <c r="F56" i="1"/>
  <c r="D56" i="1"/>
  <c r="C56" i="1"/>
  <c r="N55" i="1"/>
  <c r="P55" i="1" s="1"/>
  <c r="L55" i="1"/>
  <c r="J55" i="1"/>
  <c r="I55" i="1"/>
  <c r="G55" i="1"/>
  <c r="F55" i="1"/>
  <c r="D55" i="1"/>
  <c r="C55" i="1"/>
  <c r="P49" i="1"/>
  <c r="N49" i="1"/>
  <c r="J49" i="1"/>
  <c r="I49" i="1"/>
  <c r="G49" i="1"/>
  <c r="F49" i="1"/>
  <c r="D49" i="1"/>
  <c r="E49" i="1" s="1"/>
  <c r="L49" i="1" s="1"/>
  <c r="C49" i="1"/>
  <c r="P48" i="1"/>
  <c r="N48" i="1"/>
  <c r="J48" i="1"/>
  <c r="I48" i="1"/>
  <c r="G48" i="1"/>
  <c r="F48" i="1"/>
  <c r="D48" i="1"/>
  <c r="E48" i="1" s="1"/>
  <c r="L48" i="1" s="1"/>
  <c r="C48" i="1"/>
  <c r="N47" i="1"/>
  <c r="L47" i="1"/>
  <c r="J47" i="1"/>
  <c r="I47" i="1"/>
  <c r="G47" i="1"/>
  <c r="F47" i="1"/>
  <c r="D47" i="1"/>
  <c r="C47" i="1"/>
  <c r="O46" i="1"/>
  <c r="J50" i="1" s="1"/>
  <c r="N46" i="1"/>
  <c r="J46" i="1"/>
  <c r="K46" i="1" s="1"/>
  <c r="I46" i="1"/>
  <c r="G46" i="1"/>
  <c r="F46" i="1"/>
  <c r="H46" i="1" s="1"/>
  <c r="D46" i="1"/>
  <c r="E46" i="1" s="1"/>
  <c r="L46" i="1" s="1"/>
  <c r="C46" i="1"/>
  <c r="P45" i="1"/>
  <c r="N45" i="1"/>
  <c r="L45" i="1"/>
  <c r="J45" i="1"/>
  <c r="I45" i="1"/>
  <c r="G45" i="1"/>
  <c r="F45" i="1"/>
  <c r="D45" i="1"/>
  <c r="C45" i="1"/>
  <c r="U39" i="1"/>
  <c r="P39" i="1"/>
  <c r="M39" i="1"/>
  <c r="J39" i="1"/>
  <c r="I39" i="1"/>
  <c r="Q39" i="1" s="1"/>
  <c r="F39" i="1"/>
  <c r="C39" i="1"/>
  <c r="O32" i="1"/>
  <c r="P32" i="1" s="1"/>
  <c r="N32" i="1"/>
  <c r="I32" i="1"/>
  <c r="K32" i="1" s="1"/>
  <c r="L32" i="1" s="1"/>
  <c r="F32" i="1"/>
  <c r="C32" i="1"/>
  <c r="S31" i="1"/>
  <c r="P31" i="1"/>
  <c r="N31" i="1"/>
  <c r="I31" i="1"/>
  <c r="F31" i="1"/>
  <c r="C31" i="1"/>
  <c r="E31" i="1" s="1"/>
  <c r="L31" i="1" s="1"/>
  <c r="S30" i="1"/>
  <c r="N30" i="1"/>
  <c r="L30" i="1"/>
  <c r="I30" i="1"/>
  <c r="F30" i="1"/>
  <c r="C30" i="1"/>
  <c r="S29" i="1"/>
  <c r="O29" i="1"/>
  <c r="N29" i="1"/>
  <c r="P29" i="1" s="1"/>
  <c r="L29" i="1"/>
  <c r="I29" i="1"/>
  <c r="F29" i="1"/>
  <c r="C29" i="1"/>
  <c r="S28" i="1"/>
  <c r="O28" i="1"/>
  <c r="N28" i="1"/>
  <c r="L28" i="1"/>
  <c r="I28" i="1"/>
  <c r="F28" i="1"/>
  <c r="C28" i="1"/>
  <c r="S27" i="1"/>
  <c r="O27" i="1"/>
  <c r="P27" i="1" s="1"/>
  <c r="N27" i="1"/>
  <c r="I27" i="1"/>
  <c r="K27" i="1" s="1"/>
  <c r="L27" i="1" s="1"/>
  <c r="F27" i="1"/>
  <c r="C27" i="1"/>
  <c r="S26" i="1"/>
  <c r="O26" i="1"/>
  <c r="N26" i="1"/>
  <c r="P26" i="1" s="1"/>
  <c r="I26" i="1"/>
  <c r="F26" i="1"/>
  <c r="E26" i="1"/>
  <c r="L26" i="1" s="1"/>
  <c r="C26" i="1"/>
  <c r="S25" i="1"/>
  <c r="O25" i="1"/>
  <c r="N25" i="1"/>
  <c r="K25" i="1"/>
  <c r="I25" i="1"/>
  <c r="F25" i="1"/>
  <c r="C25" i="1"/>
  <c r="E25" i="1" s="1"/>
  <c r="L25" i="1" s="1"/>
  <c r="S24" i="1"/>
  <c r="P24" i="1"/>
  <c r="O24" i="1"/>
  <c r="N24" i="1"/>
  <c r="I24" i="1"/>
  <c r="F24" i="1"/>
  <c r="H24" i="1" s="1"/>
  <c r="C24" i="1"/>
  <c r="E24" i="1" s="1"/>
  <c r="O23" i="1"/>
  <c r="P23" i="1" s="1"/>
  <c r="N23" i="1"/>
  <c r="I23" i="1"/>
  <c r="K23" i="1" s="1"/>
  <c r="F23" i="1"/>
  <c r="E23" i="1"/>
  <c r="C23" i="1"/>
  <c r="S22" i="1"/>
  <c r="O22" i="1"/>
  <c r="P22" i="1" s="1"/>
  <c r="N22" i="1"/>
  <c r="I22" i="1"/>
  <c r="K22" i="1" s="1"/>
  <c r="L22" i="1" s="1"/>
  <c r="F22" i="1"/>
  <c r="C22" i="1"/>
  <c r="C33" i="1" s="1"/>
  <c r="O17" i="1"/>
  <c r="N17" i="1"/>
  <c r="P17" i="1" s="1"/>
  <c r="L17" i="1"/>
  <c r="I17" i="1"/>
  <c r="F17" i="1"/>
  <c r="C17" i="1"/>
  <c r="O16" i="1"/>
  <c r="N16" i="1"/>
  <c r="K16" i="1"/>
  <c r="I16" i="1"/>
  <c r="H16" i="1"/>
  <c r="L16" i="1" s="1"/>
  <c r="F16" i="1"/>
  <c r="C16" i="1"/>
  <c r="O15" i="1"/>
  <c r="P15" i="1" s="1"/>
  <c r="N15" i="1"/>
  <c r="I15" i="1"/>
  <c r="K15" i="1" s="1"/>
  <c r="F15" i="1"/>
  <c r="H15" i="1" s="1"/>
  <c r="L15" i="1" s="1"/>
  <c r="C15" i="1"/>
  <c r="O14" i="1"/>
  <c r="N14" i="1"/>
  <c r="P14" i="1" s="1"/>
  <c r="K14" i="1"/>
  <c r="I14" i="1"/>
  <c r="F14" i="1"/>
  <c r="C14" i="1"/>
  <c r="E14" i="1" s="1"/>
  <c r="L14" i="1" s="1"/>
  <c r="O13" i="1"/>
  <c r="N13" i="1"/>
  <c r="L13" i="1"/>
  <c r="I13" i="1"/>
  <c r="F13" i="1"/>
  <c r="C13" i="1"/>
  <c r="O12" i="1"/>
  <c r="N12" i="1"/>
  <c r="K12" i="1"/>
  <c r="L12" i="1" s="1"/>
  <c r="I12" i="1"/>
  <c r="F12" i="1"/>
  <c r="C12" i="1"/>
  <c r="O11" i="1"/>
  <c r="N11" i="1"/>
  <c r="I11" i="1"/>
  <c r="K11" i="1" s="1"/>
  <c r="L11" i="1" s="1"/>
  <c r="F11" i="1"/>
  <c r="C11" i="1"/>
  <c r="O10" i="1"/>
  <c r="N10" i="1"/>
  <c r="K10" i="1"/>
  <c r="L10" i="1" s="1"/>
  <c r="I10" i="1"/>
  <c r="F10" i="1"/>
  <c r="C10" i="1"/>
  <c r="O9" i="1"/>
  <c r="N9" i="1"/>
  <c r="P9" i="1" s="1"/>
  <c r="K9" i="1"/>
  <c r="I9" i="1"/>
  <c r="H9" i="1"/>
  <c r="F9" i="1"/>
  <c r="E9" i="1"/>
  <c r="L9" i="1" s="1"/>
  <c r="C9" i="1"/>
  <c r="O8" i="1"/>
  <c r="N8" i="1"/>
  <c r="I8" i="1"/>
  <c r="K8" i="1" s="1"/>
  <c r="F8" i="1"/>
  <c r="H8" i="1" s="1"/>
  <c r="C8" i="1"/>
  <c r="E8" i="1" s="1"/>
  <c r="O7" i="1"/>
  <c r="O18" i="1" s="1"/>
  <c r="N7" i="1"/>
  <c r="K7" i="1"/>
  <c r="I7" i="1"/>
  <c r="H7" i="1"/>
  <c r="F7" i="1"/>
  <c r="E7" i="1"/>
  <c r="L7" i="1" s="1"/>
  <c r="C7" i="1"/>
  <c r="O6" i="1"/>
  <c r="N6" i="1"/>
  <c r="P6" i="1" s="1"/>
  <c r="K6" i="1"/>
  <c r="I6" i="1"/>
  <c r="H6" i="1"/>
  <c r="F6" i="1"/>
  <c r="E6" i="1"/>
  <c r="L6" i="1" s="1"/>
  <c r="C6" i="1"/>
  <c r="L23" i="1" l="1"/>
  <c r="L8" i="1"/>
  <c r="L24" i="1"/>
  <c r="O50" i="1"/>
  <c r="O33" i="1"/>
  <c r="T4" i="1" s="1"/>
</calcChain>
</file>

<file path=xl/comments1.xml><?xml version="1.0" encoding="utf-8"?>
<comments xmlns="http://schemas.openxmlformats.org/spreadsheetml/2006/main">
  <authors>
    <author>Автор</author>
  </authors>
  <commentList>
    <comment ref="K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K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K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отсутствие на сайте версии для слабовидящих</t>
        </r>
      </text>
    </comment>
    <comment ref="K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недостаточная информационная открытость (не актуализированы документы)</t>
        </r>
      </text>
    </comment>
    <comment ref="K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K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недостаточная информационная открытость (не актуализированы документы)</t>
        </r>
      </text>
    </comment>
    <comment ref="N1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дисциплинарное взыскание
</t>
        </r>
      </text>
    </comment>
    <comment ref="K1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отсутствие на сайте версии для слабовидящих</t>
        </r>
      </text>
    </comment>
    <comment ref="K1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N1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дисциплинарное взыскание</t>
        </r>
      </text>
    </comment>
    <comment ref="K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K2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K2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дисциплинарное взыскание</t>
        </r>
      </text>
    </comment>
    <comment ref="K2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K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недостаточная информационная открытость (не актуализированы документы)</t>
        </r>
      </text>
    </comment>
    <comment ref="K3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  <comment ref="K3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требуется доработка нового сайта
</t>
        </r>
      </text>
    </comment>
    <comment ref="K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отсутствие на сайте версии для слабовидящих</t>
        </r>
      </text>
    </comment>
    <comment ref="K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недостаточная информационная открытость (не актуализированы документы)</t>
        </r>
      </text>
    </comment>
    <comment ref="K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недостаточная информационная открытость (не актуализированы документы)</t>
        </r>
      </text>
    </comment>
    <comment ref="N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Низкий рейтинг по итогам отчетного периода</t>
        </r>
      </text>
    </comment>
    <comment ref="N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заблокирован сайт (не оплачено продление действия домена)</t>
        </r>
      </text>
    </comment>
    <comment ref="K4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bus.gov.ru</t>
        </r>
      </text>
    </comment>
  </commentList>
</comments>
</file>

<file path=xl/sharedStrings.xml><?xml version="1.0" encoding="utf-8"?>
<sst xmlns="http://schemas.openxmlformats.org/spreadsheetml/2006/main" count="336" uniqueCount="163">
  <si>
    <t>Уровень исполнения Государственного задания за 1 полугодие 2019 года</t>
  </si>
  <si>
    <t>№</t>
  </si>
  <si>
    <t>Наименование учреждения</t>
  </si>
  <si>
    <t>Показатели качества услуги</t>
  </si>
  <si>
    <t>Показатели объема услуг</t>
  </si>
  <si>
    <t>Показатели объема работы</t>
  </si>
  <si>
    <t xml:space="preserve">N задание
Уровень исполнения ГЗ (%) </t>
  </si>
  <si>
    <t>Число баллов</t>
  </si>
  <si>
    <t>Доходы (тыс.руб.)</t>
  </si>
  <si>
    <t>N доход</t>
  </si>
  <si>
    <t>Количество публичных показов спектаклей (единиц)</t>
  </si>
  <si>
    <t>N кач</t>
  </si>
  <si>
    <t>Число обслуженных (зрителей)</t>
  </si>
  <si>
    <t>N усл</t>
  </si>
  <si>
    <t>Количество новых постановок (единиц)</t>
  </si>
  <si>
    <t>N раб</t>
  </si>
  <si>
    <t>план</t>
  </si>
  <si>
    <t>факт</t>
  </si>
  <si>
    <t>Русский театр</t>
  </si>
  <si>
    <t>Аварский театр</t>
  </si>
  <si>
    <t>Кумыкский театр</t>
  </si>
  <si>
    <t>Даргинский театр</t>
  </si>
  <si>
    <t>Лезгинский театр</t>
  </si>
  <si>
    <t>Лакский театр</t>
  </si>
  <si>
    <t>Театр кукол</t>
  </si>
  <si>
    <t>Театр оперы и бал.</t>
  </si>
  <si>
    <t>Азербайджанский т.</t>
  </si>
  <si>
    <t>Ногайский театр</t>
  </si>
  <si>
    <t>Табасаранский театр</t>
  </si>
  <si>
    <t>Театр поэзии</t>
  </si>
  <si>
    <t>Показатели объема услуги</t>
  </si>
  <si>
    <t xml:space="preserve"> Количество новых концертов (единиц)</t>
  </si>
  <si>
    <t>беспл</t>
  </si>
  <si>
    <t>Даггосфилармония</t>
  </si>
  <si>
    <t>Анс. Дагестан</t>
  </si>
  <si>
    <t>Молодость Дагест.</t>
  </si>
  <si>
    <t>Ногайский оркестр</t>
  </si>
  <si>
    <t>Терский каз. ансамб.</t>
  </si>
  <si>
    <t>Оркестр нар. инстр</t>
  </si>
  <si>
    <t>Анс. Айланай</t>
  </si>
  <si>
    <t>Дагестан концерт</t>
  </si>
  <si>
    <t>Анс. Лезгинка</t>
  </si>
  <si>
    <t>Анс. Каспий</t>
  </si>
  <si>
    <t>Чародинский хор</t>
  </si>
  <si>
    <t>N задание</t>
  </si>
  <si>
    <t>Количество проведенных мероприятий 
(единиц)</t>
  </si>
  <si>
    <t>Количество участников мероприятий (человек)</t>
  </si>
  <si>
    <t>Количество подготовленных новых мероприятий (единиц)</t>
  </si>
  <si>
    <t>Количество клубных формирований (единиц)</t>
  </si>
  <si>
    <t>ГБУК РД «Республиканский дом народного творчества»</t>
  </si>
  <si>
    <t>музеи</t>
  </si>
  <si>
    <t>Показатели объема выполняемых работ</t>
  </si>
  <si>
    <t>Количество экспонируемых музейных предметов (единиц)</t>
  </si>
  <si>
    <t>Количество посетителей музейных экспозиций 
(чел.)</t>
  </si>
  <si>
    <t xml:space="preserve"> Количество экспозиций и выставок
(единиц)</t>
  </si>
  <si>
    <t>ГБУ РД «Национальный музей РД им. А. Тахо-Годи»</t>
  </si>
  <si>
    <t>ГБУ РД «Дагестанский музей изобразительных искусств им. П.С. Гамзатовой»</t>
  </si>
  <si>
    <t>ГБУ РД «Дербентский государственный историко-архитектурный и художественный музей-заповедник»</t>
  </si>
  <si>
    <t>ГБУ РД «Музей-заповедник – этнографический комплекс «Дагестанский аул»</t>
  </si>
  <si>
    <t>ГБУ РД «Музей истории мировых культур и религий»</t>
  </si>
  <si>
    <t>библиотеки</t>
  </si>
  <si>
    <t>Количество посещений
 (чел.)</t>
  </si>
  <si>
    <t>Количество пользователей, удовлетворенных качеством услуг библиотеки   (чел.)</t>
  </si>
  <si>
    <t>Библиографическая обработка документов и создание каталогов (единиц)</t>
  </si>
  <si>
    <t>ГБУ РД «Национальная библиотека Республики Дагестан им. Р. Гамзатова»</t>
  </si>
  <si>
    <t>ГБУ РД «Республиканская детская библиотека им. Н. Юсупова»</t>
  </si>
  <si>
    <t>ГБУ РД «Республиканская специальная библиотека для слепых»</t>
  </si>
  <si>
    <t>Объем работы</t>
  </si>
  <si>
    <t>Количество обучающихся</t>
  </si>
  <si>
    <t>Количество обучающихся успешно сдавших промежуточную аттестацию</t>
  </si>
  <si>
    <t>Количество проведенных  мероприятий (штука)</t>
  </si>
  <si>
    <t>ГБПОУ РД «Дагестанский  колледж культуры и искусств им. Б. Мурадовой»</t>
  </si>
  <si>
    <t>ГБПОУ РД «Дагестанское художественное училище им. М.А. Джемала»</t>
  </si>
  <si>
    <t>платные со второго квартала</t>
  </si>
  <si>
    <t>ГБПОУ РД «Махачкалинское музыкальное училище им Г.Гасанова"</t>
  </si>
  <si>
    <t>ГБПОУ РД «Дербентское музыкальное училище»</t>
  </si>
  <si>
    <t>Количество человеко-часов</t>
  </si>
  <si>
    <t>Количество проведенных мероприятий (един.)</t>
  </si>
  <si>
    <t>ГБУДО РД «Республиканская школа циркового искусства»</t>
  </si>
  <si>
    <t>ГБУДО РД  «Республиканская школа искусств им. Барият Мурадовой»</t>
  </si>
  <si>
    <t>ГБУДО РД «Республиканская школа искусств М. Кажлаева для особо одаренных детей»</t>
  </si>
  <si>
    <t>Количество проведенных мероприятий (штук)</t>
  </si>
  <si>
    <t>РУМЦ</t>
  </si>
  <si>
    <t>Оценка эффективности работы руководителей подведомственных организаций за 1 полугодие в 2019 г. в соответствии приказами Министерства культуры РД Приказ № 128-ОД от 29 марта 2019 года  "Об утверждении показателей эффективности работы руководителей и учреждений" и Приказ № 1149 29 декабря 2014 года  "О премировании руководителей государственных учреждений, подведомственных Министерству культуры Республики Дагестан"</t>
  </si>
  <si>
    <t>Наименование показателя</t>
  </si>
  <si>
    <t>1.1 Достижение контрольного показателя выполнения ГЗ</t>
  </si>
  <si>
    <t>2.1 Соблюдение сроков выплаты заработной платы работникам учреждения, стипендии, пособия</t>
  </si>
  <si>
    <t>2.2 Выполнение плана по доходам учреждения за отчетный период</t>
  </si>
  <si>
    <t>2.3 Отсутствие в учреждении просроченной задолженности по уплате налогов и иных платежей в бюджет и государственные внебюджетные фонды на 1 число квартала, следующего за отчетным</t>
  </si>
  <si>
    <t>2.4 Отсутствие финансовых и налоговых нарушений, выявленных в ходе проведения проверок уполномоченными органами (за исключением указанных в п.2.3)</t>
  </si>
  <si>
    <t>2.5 Своевременное размещение информации о государственных учреждениях на официальном сайте в сети Интернет и ведение указанного сайта</t>
  </si>
  <si>
    <t xml:space="preserve">3.1 Обеспечение установленного роста средней заработной платы работников учреждения, повышение заработной платы которым предусмотрено Указом Президента РФ от 07.05.2012 № 597 </t>
  </si>
  <si>
    <t>4.1 Своевременное и качественное исполнение поручений Министерства культуры РД (приказов распоряжений указаний протоколов совещаний)</t>
  </si>
  <si>
    <t>4.2 Своевременное предоставление установленной счатистической и бухгалтерской (финансовой) отчетности, информации по запросам Министерства</t>
  </si>
  <si>
    <t>4.3 Качество подготовки установленной отчетности и информации по запросам Министерства</t>
  </si>
  <si>
    <t>4.4 Отсутствие предписаний, представлений контрольно надзорных органов</t>
  </si>
  <si>
    <t>Итого баллов</t>
  </si>
  <si>
    <t>Оценка эффективности деятельности руководителя (%)</t>
  </si>
  <si>
    <t>Форма отчетности</t>
  </si>
  <si>
    <t>Отчет учреждения о выполнении госзадания</t>
  </si>
  <si>
    <t>информационная справка учреждения о сроках выплаты работникам учреждения зарплаты</t>
  </si>
  <si>
    <t>Отчет учреждения</t>
  </si>
  <si>
    <t xml:space="preserve">справки терр. Налогового органа  и гос-х внебюджетных фондов о состоянии расчетов по налогам, сборам, пеням и штрафам на 1 число квартала, следующего за отчетным </t>
  </si>
  <si>
    <t>акт о результатах проведения проверок уполномоченными органами</t>
  </si>
  <si>
    <t>служебная записка ПЭО</t>
  </si>
  <si>
    <t>Отчет ЗП( обеспечение роста з/пл)</t>
  </si>
  <si>
    <t>служебная записка отделов министерства культуры РД</t>
  </si>
  <si>
    <t>акт проверки, предписания контрольно надзорных органов</t>
  </si>
  <si>
    <t>Формула расчета уровня достижения планового показателя</t>
  </si>
  <si>
    <t xml:space="preserve">100%&lt;P* 
100%&gt;P*&gt;85%
P*&lt;85% </t>
  </si>
  <si>
    <t>соблюдение сроков</t>
  </si>
  <si>
    <t>нарушение сроков</t>
  </si>
  <si>
    <t>отсуствие задолженности</t>
  </si>
  <si>
    <t>наличие задолженности</t>
  </si>
  <si>
    <t>отстуствие нарушений</t>
  </si>
  <si>
    <t>наличие нарушений</t>
  </si>
  <si>
    <t>отсутствие замечаний</t>
  </si>
  <si>
    <t>наличие замечаний</t>
  </si>
  <si>
    <t xml:space="preserve">своевременное </t>
  </si>
  <si>
    <t>несвоевременное</t>
  </si>
  <si>
    <t>отсутствие возвратов отчетности</t>
  </si>
  <si>
    <t>наличие вовзратов отчетности</t>
  </si>
  <si>
    <t xml:space="preserve">наличие </t>
  </si>
  <si>
    <t>отсутствие</t>
  </si>
  <si>
    <t>Количество баллов</t>
  </si>
  <si>
    <t>100
85
0</t>
  </si>
  <si>
    <t>50
30
0</t>
  </si>
  <si>
    <t>100
85
-50</t>
  </si>
  <si>
    <t>РДНТ</t>
  </si>
  <si>
    <t>ДГОМ</t>
  </si>
  <si>
    <t>ИЗО</t>
  </si>
  <si>
    <t>Заповедник</t>
  </si>
  <si>
    <t>АУЛ</t>
  </si>
  <si>
    <t>Музей мир.религий</t>
  </si>
  <si>
    <t>РБ</t>
  </si>
  <si>
    <t>Детская</t>
  </si>
  <si>
    <t>Слепых</t>
  </si>
  <si>
    <t>Русский драмтеатр</t>
  </si>
  <si>
    <t>Аварский муз драм. *</t>
  </si>
  <si>
    <t xml:space="preserve">Кумыкский муз драм.  </t>
  </si>
  <si>
    <t xml:space="preserve">Даргинский муз драм. </t>
  </si>
  <si>
    <t>Лезгинский муз драм. *</t>
  </si>
  <si>
    <t>Театр оперы и балета</t>
  </si>
  <si>
    <t>Азербайджанский т.*</t>
  </si>
  <si>
    <t>Ансамбль «Дагестан»</t>
  </si>
  <si>
    <t>Ансамбль "Мол.Даг"</t>
  </si>
  <si>
    <t>Терский казачий анс.</t>
  </si>
  <si>
    <t>ГОНИ</t>
  </si>
  <si>
    <t>Айланай</t>
  </si>
  <si>
    <t>Дагконцерт</t>
  </si>
  <si>
    <t>«Лезгинка»</t>
  </si>
  <si>
    <t>Каспий</t>
  </si>
  <si>
    <t>ДККИ</t>
  </si>
  <si>
    <t>ДХУ</t>
  </si>
  <si>
    <t>ММУ</t>
  </si>
  <si>
    <t>ДМУ</t>
  </si>
  <si>
    <t>Цирковая</t>
  </si>
  <si>
    <t>Школа искусств</t>
  </si>
  <si>
    <t>Кажлаев</t>
  </si>
  <si>
    <t>Министр                                                                                                                                                                                                                                             З.Бутаева</t>
  </si>
  <si>
    <t>Начальник планово-экономического отдела                                                                                                                                                                                       Д.Нурахмедова</t>
  </si>
  <si>
    <t>* - Приказ МК РД от 28.05.2019г. № 76-к "О наложении дисциплинарного взыскания"</t>
  </si>
  <si>
    <t xml:space="preserve">пункт 2.5 - служебная записка начальника отдела музейного, библиотечного дела, образования в сфере культуры.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</si>
</sst>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&quot;р.&quot;_-;\-* #,##0.00&quot;р.&quot;_-;_-* &quot;-&quot;??&quot;р.&quot;_-;_-@_-"/>
    <numFmt numFmtId="164" formatCode="#,##0.0"/>
    <numFmt numFmtId="165" formatCode="0.0"/>
    <numFmt numFmtId="166" formatCode="_-* #,##0.00_р_._-;\-* #,##0.00_р_._-;_-* &quot;-&quot;??_р_._-;_-@_-"/>
  </numFmts>
  <fonts count="3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4" tint="-0.49998474074526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4" tint="-0.249977111117893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4" tint="-0.249977111117893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63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Calibri"/>
      <family val="2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243">
    <xf numFmtId="0" fontId="0" fillId="0" borderId="0" xfId="0"/>
    <xf numFmtId="0" fontId="3" fillId="0" borderId="0" xfId="0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44" fontId="7" fillId="0" borderId="5" xfId="0" applyNumberFormat="1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44" fontId="7" fillId="0" borderId="6" xfId="0" applyNumberFormat="1" applyFont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4" fontId="5" fillId="0" borderId="0" xfId="0" applyNumberFormat="1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4" fontId="7" fillId="0" borderId="7" xfId="0" applyNumberFormat="1" applyFont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right" vertical="top" wrapText="1"/>
    </xf>
    <xf numFmtId="0" fontId="9" fillId="3" borderId="1" xfId="0" applyFont="1" applyFill="1" applyBorder="1" applyAlignment="1">
      <alignment horizontal="right" vertical="top" wrapText="1"/>
    </xf>
    <xf numFmtId="4" fontId="7" fillId="3" borderId="1" xfId="0" applyNumberFormat="1" applyFont="1" applyFill="1" applyBorder="1" applyAlignment="1">
      <alignment horizontal="right" vertical="top" wrapText="1"/>
    </xf>
    <xf numFmtId="3" fontId="9" fillId="3" borderId="4" xfId="0" applyNumberFormat="1" applyFont="1" applyFill="1" applyBorder="1" applyAlignment="1">
      <alignment horizontal="right" vertical="top" wrapText="1"/>
    </xf>
    <xf numFmtId="3" fontId="3" fillId="3" borderId="1" xfId="0" applyNumberFormat="1" applyFont="1" applyFill="1" applyBorder="1" applyAlignment="1">
      <alignment horizontal="right" vertical="top" wrapText="1"/>
    </xf>
    <xf numFmtId="3" fontId="3" fillId="3" borderId="1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right" vertical="top" wrapText="1"/>
    </xf>
    <xf numFmtId="164" fontId="3" fillId="3" borderId="1" xfId="0" applyNumberFormat="1" applyFont="1" applyFill="1" applyBorder="1" applyAlignment="1">
      <alignment horizontal="right" vertical="top" wrapText="1"/>
    </xf>
    <xf numFmtId="164" fontId="10" fillId="3" borderId="1" xfId="0" applyNumberFormat="1" applyFont="1" applyFill="1" applyBorder="1" applyAlignment="1">
      <alignment horizontal="right" vertical="top" wrapText="1"/>
    </xf>
    <xf numFmtId="4" fontId="8" fillId="3" borderId="1" xfId="0" applyNumberFormat="1" applyFont="1" applyFill="1" applyBorder="1" applyAlignment="1">
      <alignment horizontal="right" vertical="top" wrapText="1"/>
    </xf>
    <xf numFmtId="1" fontId="7" fillId="2" borderId="1" xfId="0" applyNumberFormat="1" applyFont="1" applyFill="1" applyBorder="1" applyAlignment="1">
      <alignment vertical="top" wrapText="1"/>
    </xf>
    <xf numFmtId="0" fontId="3" fillId="3" borderId="0" xfId="0" applyFont="1" applyFill="1" applyAlignment="1">
      <alignment vertical="top" wrapText="1"/>
    </xf>
    <xf numFmtId="3" fontId="10" fillId="3" borderId="1" xfId="0" applyNumberFormat="1" applyFont="1" applyFill="1" applyBorder="1" applyAlignment="1">
      <alignment horizontal="center" vertical="top" wrapText="1"/>
    </xf>
    <xf numFmtId="3" fontId="5" fillId="3" borderId="1" xfId="0" applyNumberFormat="1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top" wrapText="1"/>
    </xf>
    <xf numFmtId="4" fontId="7" fillId="0" borderId="0" xfId="0" applyNumberFormat="1" applyFont="1" applyBorder="1" applyAlignment="1">
      <alignment horizontal="center" vertical="top" wrapText="1"/>
    </xf>
    <xf numFmtId="4" fontId="8" fillId="0" borderId="0" xfId="0" applyNumberFormat="1" applyFont="1" applyBorder="1" applyAlignment="1">
      <alignment horizontal="center" vertical="top" wrapText="1"/>
    </xf>
    <xf numFmtId="3" fontId="3" fillId="0" borderId="0" xfId="0" applyNumberFormat="1" applyFont="1" applyBorder="1" applyAlignment="1">
      <alignment horizontal="right" vertical="top" wrapText="1"/>
    </xf>
    <xf numFmtId="1" fontId="3" fillId="0" borderId="0" xfId="0" applyNumberFormat="1" applyFont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 vertical="top" wrapText="1"/>
    </xf>
    <xf numFmtId="3" fontId="5" fillId="3" borderId="0" xfId="0" applyNumberFormat="1" applyFont="1" applyFill="1" applyBorder="1" applyAlignment="1">
      <alignment horizontal="center" vertical="top" wrapText="1"/>
    </xf>
    <xf numFmtId="4" fontId="7" fillId="3" borderId="0" xfId="0" applyNumberFormat="1" applyFont="1" applyFill="1" applyBorder="1" applyAlignment="1">
      <alignment horizontal="center" vertical="top" wrapText="1"/>
    </xf>
    <xf numFmtId="4" fontId="8" fillId="3" borderId="0" xfId="0" applyNumberFormat="1" applyFont="1" applyFill="1" applyBorder="1" applyAlignment="1">
      <alignment horizontal="center" vertical="top" wrapText="1"/>
    </xf>
    <xf numFmtId="0" fontId="3" fillId="3" borderId="0" xfId="0" applyFont="1" applyFill="1" applyBorder="1" applyAlignment="1">
      <alignment horizontal="right" vertical="top" wrapText="1"/>
    </xf>
    <xf numFmtId="0" fontId="6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44" fontId="7" fillId="0" borderId="1" xfId="0" applyNumberFormat="1" applyFont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top" wrapText="1"/>
    </xf>
    <xf numFmtId="4" fontId="7" fillId="3" borderId="1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top" wrapText="1"/>
    </xf>
    <xf numFmtId="4" fontId="8" fillId="3" borderId="1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top" wrapText="1"/>
    </xf>
    <xf numFmtId="3" fontId="3" fillId="3" borderId="0" xfId="0" applyNumberFormat="1" applyFont="1" applyFill="1" applyAlignment="1">
      <alignment vertical="top" wrapText="1"/>
    </xf>
    <xf numFmtId="0" fontId="10" fillId="3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vertical="top" wrapText="1"/>
    </xf>
    <xf numFmtId="164" fontId="7" fillId="0" borderId="0" xfId="0" applyNumberFormat="1" applyFont="1" applyAlignment="1">
      <alignment vertical="top" wrapText="1"/>
    </xf>
    <xf numFmtId="165" fontId="3" fillId="0" borderId="0" xfId="0" applyNumberFormat="1" applyFont="1" applyAlignment="1">
      <alignment vertical="top" wrapText="1"/>
    </xf>
    <xf numFmtId="0" fontId="3" fillId="0" borderId="0" xfId="0" applyFont="1" applyAlignment="1">
      <alignment wrapText="1"/>
    </xf>
    <xf numFmtId="0" fontId="3" fillId="0" borderId="0" xfId="0" applyFont="1"/>
    <xf numFmtId="0" fontId="7" fillId="3" borderId="1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top" wrapText="1"/>
    </xf>
    <xf numFmtId="0" fontId="7" fillId="3" borderId="3" xfId="0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0" fillId="3" borderId="1" xfId="0" applyFill="1" applyBorder="1" applyAlignment="1"/>
    <xf numFmtId="0" fontId="6" fillId="3" borderId="5" xfId="0" applyFont="1" applyFill="1" applyBorder="1" applyAlignment="1">
      <alignment horizontal="center" vertical="top" wrapText="1"/>
    </xf>
    <xf numFmtId="0" fontId="7" fillId="3" borderId="6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top" wrapText="1"/>
    </xf>
    <xf numFmtId="0" fontId="6" fillId="3" borderId="7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4" fontId="7" fillId="3" borderId="2" xfId="0" applyNumberFormat="1" applyFont="1" applyFill="1" applyBorder="1" applyAlignment="1">
      <alignment horizontal="center" vertical="top" wrapText="1"/>
    </xf>
    <xf numFmtId="4" fontId="7" fillId="3" borderId="1" xfId="0" applyNumberFormat="1" applyFont="1" applyFill="1" applyBorder="1" applyAlignment="1">
      <alignment vertical="top"/>
    </xf>
    <xf numFmtId="4" fontId="7" fillId="3" borderId="1" xfId="0" applyNumberFormat="1" applyFont="1" applyFill="1" applyBorder="1" applyAlignment="1">
      <alignment vertical="top" wrapText="1"/>
    </xf>
    <xf numFmtId="4" fontId="7" fillId="3" borderId="8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3" fillId="3" borderId="0" xfId="0" applyFont="1" applyFill="1" applyAlignment="1">
      <alignment wrapText="1"/>
    </xf>
    <xf numFmtId="0" fontId="3" fillId="3" borderId="0" xfId="0" applyFont="1" applyFill="1"/>
    <xf numFmtId="0" fontId="7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3" fontId="3" fillId="0" borderId="1" xfId="0" applyNumberFormat="1" applyFont="1" applyBorder="1" applyAlignment="1">
      <alignment vertical="top"/>
    </xf>
    <xf numFmtId="4" fontId="7" fillId="0" borderId="2" xfId="0" applyNumberFormat="1" applyFont="1" applyBorder="1" applyAlignment="1">
      <alignment horizontal="center" vertical="top" wrapText="1"/>
    </xf>
    <xf numFmtId="3" fontId="3" fillId="3" borderId="1" xfId="0" applyNumberFormat="1" applyFont="1" applyFill="1" applyBorder="1" applyAlignment="1">
      <alignment vertical="top" wrapText="1"/>
    </xf>
    <xf numFmtId="3" fontId="3" fillId="0" borderId="1" xfId="0" applyNumberFormat="1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4" fontId="7" fillId="0" borderId="1" xfId="0" applyNumberFormat="1" applyFont="1" applyBorder="1" applyAlignment="1">
      <alignment horizontal="center" vertical="top" wrapText="1"/>
    </xf>
    <xf numFmtId="0" fontId="12" fillId="3" borderId="1" xfId="0" applyFont="1" applyFill="1" applyBorder="1" applyAlignment="1">
      <alignment vertical="top" wrapText="1"/>
    </xf>
    <xf numFmtId="3" fontId="3" fillId="3" borderId="1" xfId="0" applyNumberFormat="1" applyFont="1" applyFill="1" applyBorder="1" applyAlignment="1">
      <alignment vertical="top"/>
    </xf>
    <xf numFmtId="164" fontId="5" fillId="3" borderId="1" xfId="0" applyNumberFormat="1" applyFont="1" applyFill="1" applyBorder="1" applyAlignment="1">
      <alignment horizontal="right" vertical="top" wrapText="1"/>
    </xf>
    <xf numFmtId="0" fontId="5" fillId="3" borderId="0" xfId="0" applyFont="1" applyFill="1"/>
    <xf numFmtId="164" fontId="3" fillId="3" borderId="1" xfId="0" applyNumberFormat="1" applyFont="1" applyFill="1" applyBorder="1" applyAlignment="1">
      <alignment vertical="top" wrapText="1"/>
    </xf>
    <xf numFmtId="164" fontId="3" fillId="0" borderId="0" xfId="0" applyNumberFormat="1" applyFont="1" applyAlignment="1">
      <alignment vertical="top" wrapText="1"/>
    </xf>
    <xf numFmtId="0" fontId="7" fillId="0" borderId="1" xfId="0" applyFont="1" applyBorder="1" applyAlignment="1">
      <alignment horizontal="center" wrapText="1"/>
    </xf>
    <xf numFmtId="0" fontId="7" fillId="0" borderId="5" xfId="0" applyFont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166" fontId="7" fillId="0" borderId="1" xfId="1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13" fillId="2" borderId="6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vertical="top" wrapText="1"/>
    </xf>
    <xf numFmtId="4" fontId="14" fillId="3" borderId="1" xfId="0" applyNumberFormat="1" applyFont="1" applyFill="1" applyBorder="1" applyAlignment="1">
      <alignment horizontal="right" vertical="top" wrapText="1"/>
    </xf>
    <xf numFmtId="0" fontId="10" fillId="3" borderId="1" xfId="0" applyFont="1" applyFill="1" applyBorder="1" applyAlignment="1">
      <alignment vertical="top" wrapText="1"/>
    </xf>
    <xf numFmtId="3" fontId="10" fillId="3" borderId="1" xfId="0" applyNumberFormat="1" applyFont="1" applyFill="1" applyBorder="1" applyAlignment="1">
      <alignment horizontal="right" vertical="top" wrapText="1"/>
    </xf>
    <xf numFmtId="164" fontId="14" fillId="0" borderId="1" xfId="0" applyNumberFormat="1" applyFont="1" applyFill="1" applyBorder="1" applyAlignment="1">
      <alignment horizontal="right" vertical="top" wrapText="1"/>
    </xf>
    <xf numFmtId="3" fontId="10" fillId="0" borderId="1" xfId="0" applyNumberFormat="1" applyFont="1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4" fontId="14" fillId="0" borderId="1" xfId="0" applyNumberFormat="1" applyFont="1" applyBorder="1" applyAlignment="1">
      <alignment horizontal="center" vertical="top" wrapText="1"/>
    </xf>
    <xf numFmtId="0" fontId="15" fillId="2" borderId="1" xfId="0" applyFont="1" applyFill="1" applyBorder="1" applyAlignment="1">
      <alignment vertical="top" wrapText="1"/>
    </xf>
    <xf numFmtId="164" fontId="10" fillId="0" borderId="1" xfId="0" applyNumberFormat="1" applyFont="1" applyFill="1" applyBorder="1" applyAlignment="1">
      <alignment horizontal="right" vertical="top" wrapText="1"/>
    </xf>
    <xf numFmtId="164" fontId="14" fillId="0" borderId="1" xfId="0" applyNumberFormat="1" applyFont="1" applyBorder="1" applyAlignment="1">
      <alignment horizontal="center" vertical="top" wrapText="1"/>
    </xf>
    <xf numFmtId="164" fontId="7" fillId="0" borderId="1" xfId="0" applyNumberFormat="1" applyFont="1" applyFill="1" applyBorder="1" applyAlignment="1">
      <alignment horizontal="right" vertical="top" wrapText="1"/>
    </xf>
    <xf numFmtId="164" fontId="10" fillId="0" borderId="1" xfId="0" applyNumberFormat="1" applyFont="1" applyBorder="1" applyAlignment="1">
      <alignment horizontal="right" vertical="top" wrapText="1"/>
    </xf>
    <xf numFmtId="0" fontId="10" fillId="0" borderId="1" xfId="0" applyFont="1" applyFill="1" applyBorder="1" applyAlignment="1">
      <alignment horizontal="left" vertical="top" wrapText="1"/>
    </xf>
    <xf numFmtId="165" fontId="10" fillId="0" borderId="0" xfId="0" applyNumberFormat="1" applyFont="1" applyFill="1" applyBorder="1" applyAlignment="1">
      <alignment vertical="top" wrapText="1"/>
    </xf>
    <xf numFmtId="164" fontId="9" fillId="0" borderId="0" xfId="0" applyNumberFormat="1" applyFont="1" applyFill="1" applyBorder="1" applyAlignment="1">
      <alignment horizontal="right" vertical="top" wrapText="1"/>
    </xf>
    <xf numFmtId="164" fontId="16" fillId="0" borderId="0" xfId="0" applyNumberFormat="1" applyFont="1" applyFill="1" applyBorder="1" applyAlignment="1">
      <alignment horizontal="right" vertical="top" wrapText="1"/>
    </xf>
    <xf numFmtId="0" fontId="13" fillId="0" borderId="0" xfId="0" applyFont="1" applyBorder="1" applyAlignment="1">
      <alignment vertical="top" wrapText="1"/>
    </xf>
    <xf numFmtId="3" fontId="3" fillId="0" borderId="0" xfId="0" applyNumberFormat="1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3" fontId="10" fillId="3" borderId="1" xfId="0" applyNumberFormat="1" applyFont="1" applyFill="1" applyBorder="1" applyAlignment="1">
      <alignment vertical="top" wrapText="1"/>
    </xf>
    <xf numFmtId="164" fontId="10" fillId="3" borderId="1" xfId="0" applyNumberFormat="1" applyFont="1" applyFill="1" applyBorder="1" applyAlignment="1">
      <alignment vertical="top" wrapText="1"/>
    </xf>
    <xf numFmtId="4" fontId="14" fillId="3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vertical="top" wrapText="1"/>
    </xf>
    <xf numFmtId="164" fontId="14" fillId="3" borderId="1" xfId="0" applyNumberFormat="1" applyFont="1" applyFill="1" applyBorder="1" applyAlignment="1">
      <alignment vertical="top" wrapText="1"/>
    </xf>
    <xf numFmtId="0" fontId="5" fillId="3" borderId="0" xfId="0" applyFont="1" applyFill="1" applyAlignment="1">
      <alignment vertical="top" wrapText="1"/>
    </xf>
    <xf numFmtId="0" fontId="6" fillId="3" borderId="0" xfId="0" applyFont="1" applyFill="1" applyAlignment="1">
      <alignment vertical="top" wrapText="1"/>
    </xf>
    <xf numFmtId="164" fontId="10" fillId="3" borderId="1" xfId="0" applyNumberFormat="1" applyFont="1" applyFill="1" applyBorder="1" applyAlignment="1">
      <alignment horizontal="left" vertical="top" wrapText="1"/>
    </xf>
    <xf numFmtId="164" fontId="10" fillId="0" borderId="0" xfId="0" applyNumberFormat="1" applyFont="1" applyFill="1" applyBorder="1" applyAlignment="1">
      <alignment horizontal="left" vertical="top" wrapText="1"/>
    </xf>
    <xf numFmtId="4" fontId="16" fillId="0" borderId="0" xfId="0" applyNumberFormat="1" applyFont="1" applyFill="1" applyBorder="1" applyAlignment="1">
      <alignment horizontal="right" vertical="top" wrapText="1"/>
    </xf>
    <xf numFmtId="4" fontId="8" fillId="0" borderId="0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vertical="top"/>
    </xf>
    <xf numFmtId="165" fontId="3" fillId="3" borderId="1" xfId="0" applyNumberFormat="1" applyFont="1" applyFill="1" applyBorder="1" applyAlignment="1">
      <alignment vertical="top" wrapText="1"/>
    </xf>
    <xf numFmtId="164" fontId="7" fillId="3" borderId="1" xfId="0" applyNumberFormat="1" applyFont="1" applyFill="1" applyBorder="1" applyAlignment="1">
      <alignment horizontal="right" vertical="top" wrapText="1"/>
    </xf>
    <xf numFmtId="164" fontId="7" fillId="3" borderId="1" xfId="0" applyNumberFormat="1" applyFont="1" applyFill="1" applyBorder="1" applyAlignment="1">
      <alignment vertical="top" wrapText="1"/>
    </xf>
    <xf numFmtId="4" fontId="3" fillId="3" borderId="0" xfId="0" applyNumberFormat="1" applyFont="1" applyFill="1" applyAlignment="1">
      <alignment vertical="top" wrapText="1"/>
    </xf>
    <xf numFmtId="0" fontId="17" fillId="0" borderId="0" xfId="0" applyFont="1" applyAlignment="1">
      <alignment vertical="top" wrapText="1"/>
    </xf>
    <xf numFmtId="0" fontId="18" fillId="0" borderId="9" xfId="0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19" fillId="3" borderId="1" xfId="0" applyFont="1" applyFill="1" applyBorder="1" applyAlignment="1">
      <alignment vertical="top" wrapText="1"/>
    </xf>
    <xf numFmtId="0" fontId="20" fillId="3" borderId="1" xfId="0" applyFont="1" applyFill="1" applyBorder="1" applyAlignment="1">
      <alignment horizontal="center" vertical="top" wrapText="1"/>
    </xf>
    <xf numFmtId="16" fontId="20" fillId="3" borderId="1" xfId="0" applyNumberFormat="1" applyFont="1" applyFill="1" applyBorder="1" applyAlignment="1">
      <alignment horizontal="center" vertical="top" wrapText="1"/>
    </xf>
    <xf numFmtId="0" fontId="20" fillId="3" borderId="1" xfId="0" applyFont="1" applyFill="1" applyBorder="1" applyAlignment="1">
      <alignment horizontal="center" vertical="top" wrapText="1"/>
    </xf>
    <xf numFmtId="0" fontId="20" fillId="3" borderId="2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3" borderId="2" xfId="0" applyFont="1" applyFill="1" applyBorder="1" applyAlignment="1">
      <alignment horizontal="center" vertical="top" wrapText="1"/>
    </xf>
    <xf numFmtId="0" fontId="20" fillId="3" borderId="4" xfId="0" applyFont="1" applyFill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top" wrapText="1"/>
    </xf>
    <xf numFmtId="0" fontId="20" fillId="0" borderId="4" xfId="0" applyFont="1" applyFill="1" applyBorder="1" applyAlignment="1">
      <alignment horizontal="center" vertical="top" wrapText="1"/>
    </xf>
    <xf numFmtId="0" fontId="20" fillId="3" borderId="5" xfId="0" applyFont="1" applyFill="1" applyBorder="1" applyAlignment="1">
      <alignment vertical="top" wrapText="1"/>
    </xf>
    <xf numFmtId="0" fontId="20" fillId="3" borderId="5" xfId="0" applyFont="1" applyFill="1" applyBorder="1" applyAlignment="1">
      <alignment horizontal="center" vertical="top" wrapText="1"/>
    </xf>
    <xf numFmtId="0" fontId="20" fillId="3" borderId="0" xfId="0" applyFont="1" applyFill="1" applyAlignment="1">
      <alignment vertical="top" wrapText="1"/>
    </xf>
    <xf numFmtId="0" fontId="0" fillId="3" borderId="0" xfId="0" applyFill="1" applyAlignment="1">
      <alignment vertical="top" wrapText="1"/>
    </xf>
    <xf numFmtId="0" fontId="21" fillId="3" borderId="1" xfId="0" applyFont="1" applyFill="1" applyBorder="1" applyAlignment="1">
      <alignment vertical="top" wrapText="1"/>
    </xf>
    <xf numFmtId="0" fontId="20" fillId="3" borderId="7" xfId="0" applyFont="1" applyFill="1" applyBorder="1" applyAlignment="1">
      <alignment vertical="top" wrapText="1"/>
    </xf>
    <xf numFmtId="0" fontId="20" fillId="3" borderId="6" xfId="0" applyFont="1" applyFill="1" applyBorder="1" applyAlignment="1">
      <alignment horizontal="center" vertical="top" wrapText="1"/>
    </xf>
    <xf numFmtId="0" fontId="10" fillId="3" borderId="5" xfId="0" applyFont="1" applyFill="1" applyBorder="1" applyAlignment="1">
      <alignment vertical="top" wrapText="1"/>
    </xf>
    <xf numFmtId="0" fontId="9" fillId="3" borderId="5" xfId="0" applyFont="1" applyFill="1" applyBorder="1" applyAlignment="1">
      <alignment vertical="top" wrapText="1"/>
    </xf>
    <xf numFmtId="0" fontId="9" fillId="3" borderId="10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vertical="top" wrapText="1" shrinkToFit="1"/>
    </xf>
    <xf numFmtId="0" fontId="9" fillId="0" borderId="5" xfId="0" applyFont="1" applyFill="1" applyBorder="1" applyAlignment="1">
      <alignment vertical="top" wrapText="1"/>
    </xf>
    <xf numFmtId="0" fontId="9" fillId="3" borderId="11" xfId="0" applyFont="1" applyFill="1" applyBorder="1" applyAlignment="1">
      <alignment vertical="top" wrapText="1"/>
    </xf>
    <xf numFmtId="0" fontId="20" fillId="3" borderId="12" xfId="0" applyFont="1" applyFill="1" applyBorder="1" applyAlignment="1">
      <alignment horizontal="center" vertical="top" wrapText="1"/>
    </xf>
    <xf numFmtId="0" fontId="22" fillId="3" borderId="13" xfId="0" applyFont="1" applyFill="1" applyBorder="1" applyAlignment="1">
      <alignment vertical="top" wrapText="1"/>
    </xf>
    <xf numFmtId="0" fontId="22" fillId="3" borderId="14" xfId="0" applyFont="1" applyFill="1" applyBorder="1" applyAlignment="1">
      <alignment vertical="top" wrapText="1"/>
    </xf>
    <xf numFmtId="0" fontId="22" fillId="3" borderId="15" xfId="0" applyFont="1" applyFill="1" applyBorder="1" applyAlignment="1">
      <alignment horizontal="left" vertical="top" wrapText="1"/>
    </xf>
    <xf numFmtId="0" fontId="22" fillId="0" borderId="14" xfId="0" applyFont="1" applyFill="1" applyBorder="1" applyAlignment="1">
      <alignment vertical="top" wrapText="1"/>
    </xf>
    <xf numFmtId="0" fontId="22" fillId="0" borderId="15" xfId="0" applyFont="1" applyFill="1" applyBorder="1" applyAlignment="1">
      <alignment vertical="top" wrapText="1"/>
    </xf>
    <xf numFmtId="0" fontId="22" fillId="0" borderId="16" xfId="0" applyFont="1" applyFill="1" applyBorder="1" applyAlignment="1">
      <alignment vertical="top" wrapText="1"/>
    </xf>
    <xf numFmtId="0" fontId="22" fillId="3" borderId="17" xfId="0" applyFont="1" applyFill="1" applyBorder="1" applyAlignment="1">
      <alignment vertical="top" wrapText="1"/>
    </xf>
    <xf numFmtId="0" fontId="22" fillId="3" borderId="18" xfId="0" applyFont="1" applyFill="1" applyBorder="1" applyAlignment="1">
      <alignment vertical="top" wrapText="1"/>
    </xf>
    <xf numFmtId="0" fontId="23" fillId="3" borderId="0" xfId="0" applyFont="1" applyFill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24" fillId="3" borderId="7" xfId="0" applyFont="1" applyFill="1" applyBorder="1" applyAlignment="1">
      <alignment vertical="top" wrapText="1"/>
    </xf>
    <xf numFmtId="3" fontId="25" fillId="0" borderId="7" xfId="0" applyNumberFormat="1" applyFont="1" applyFill="1" applyBorder="1" applyAlignment="1">
      <alignment vertical="top" wrapText="1"/>
    </xf>
    <xf numFmtId="0" fontId="25" fillId="0" borderId="7" xfId="0" applyFont="1" applyFill="1" applyBorder="1" applyAlignment="1">
      <alignment vertical="top" wrapText="1"/>
    </xf>
    <xf numFmtId="0" fontId="25" fillId="3" borderId="7" xfId="0" applyFont="1" applyFill="1" applyBorder="1" applyAlignment="1">
      <alignment vertical="top" wrapText="1"/>
    </xf>
    <xf numFmtId="3" fontId="23" fillId="0" borderId="7" xfId="0" applyNumberFormat="1" applyFont="1" applyFill="1" applyBorder="1" applyAlignment="1">
      <alignment vertical="top" wrapText="1"/>
    </xf>
    <xf numFmtId="0" fontId="26" fillId="0" borderId="0" xfId="0" applyFont="1" applyFill="1" applyAlignment="1">
      <alignment vertical="top" wrapText="1"/>
    </xf>
    <xf numFmtId="0" fontId="27" fillId="3" borderId="1" xfId="0" applyFont="1" applyFill="1" applyBorder="1" applyAlignment="1">
      <alignment vertical="top" wrapText="1"/>
    </xf>
    <xf numFmtId="0" fontId="25" fillId="3" borderId="1" xfId="0" applyFont="1" applyFill="1" applyBorder="1" applyAlignment="1">
      <alignment vertical="top" wrapText="1"/>
    </xf>
    <xf numFmtId="0" fontId="25" fillId="0" borderId="1" xfId="0" applyFont="1" applyFill="1" applyBorder="1" applyAlignment="1">
      <alignment vertical="top" wrapText="1"/>
    </xf>
    <xf numFmtId="0" fontId="26" fillId="3" borderId="0" xfId="0" applyFont="1" applyFill="1" applyAlignment="1">
      <alignment vertical="top" wrapText="1"/>
    </xf>
    <xf numFmtId="0" fontId="28" fillId="3" borderId="1" xfId="0" applyFont="1" applyFill="1" applyBorder="1" applyAlignment="1">
      <alignment vertical="top" wrapText="1"/>
    </xf>
    <xf numFmtId="0" fontId="29" fillId="3" borderId="1" xfId="0" applyFont="1" applyFill="1" applyBorder="1" applyAlignment="1">
      <alignment vertical="top" wrapText="1"/>
    </xf>
    <xf numFmtId="0" fontId="29" fillId="3" borderId="1" xfId="0" applyFont="1" applyFill="1" applyBorder="1" applyAlignment="1">
      <alignment horizontal="justify" vertical="top" wrapText="1"/>
    </xf>
    <xf numFmtId="0" fontId="30" fillId="4" borderId="1" xfId="0" applyFont="1" applyFill="1" applyBorder="1" applyAlignment="1">
      <alignment horizontal="justify" vertical="top" wrapText="1"/>
    </xf>
    <xf numFmtId="0" fontId="23" fillId="4" borderId="1" xfId="0" applyFont="1" applyFill="1" applyBorder="1" applyAlignment="1">
      <alignment vertical="top" wrapText="1"/>
    </xf>
    <xf numFmtId="0" fontId="23" fillId="4" borderId="7" xfId="0" applyFont="1" applyFill="1" applyBorder="1" applyAlignment="1">
      <alignment vertical="top" wrapText="1"/>
    </xf>
    <xf numFmtId="3" fontId="23" fillId="4" borderId="7" xfId="0" applyNumberFormat="1" applyFont="1" applyFill="1" applyBorder="1" applyAlignment="1">
      <alignment vertical="top" wrapText="1"/>
    </xf>
    <xf numFmtId="0" fontId="31" fillId="4" borderId="0" xfId="0" applyFont="1" applyFill="1" applyAlignment="1">
      <alignment vertical="top" wrapText="1"/>
    </xf>
    <xf numFmtId="0" fontId="2" fillId="4" borderId="0" xfId="0" applyFont="1" applyFill="1" applyAlignment="1">
      <alignment vertical="top" wrapText="1"/>
    </xf>
    <xf numFmtId="0" fontId="27" fillId="3" borderId="1" xfId="0" applyFont="1" applyFill="1" applyBorder="1" applyAlignment="1">
      <alignment horizontal="justify" vertical="top" wrapText="1"/>
    </xf>
    <xf numFmtId="164" fontId="29" fillId="3" borderId="1" xfId="0" applyNumberFormat="1" applyFont="1" applyFill="1" applyBorder="1" applyAlignment="1">
      <alignment horizontal="justify" vertical="top" wrapText="1"/>
    </xf>
    <xf numFmtId="164" fontId="29" fillId="3" borderId="1" xfId="0" applyNumberFormat="1" applyFont="1" applyFill="1" applyBorder="1" applyAlignment="1">
      <alignment vertical="top" wrapText="1"/>
    </xf>
    <xf numFmtId="165" fontId="29" fillId="3" borderId="1" xfId="0" applyNumberFormat="1" applyFont="1" applyFill="1" applyBorder="1" applyAlignment="1">
      <alignment vertical="top" wrapText="1"/>
    </xf>
    <xf numFmtId="3" fontId="25" fillId="3" borderId="1" xfId="0" applyNumberFormat="1" applyFont="1" applyFill="1" applyBorder="1" applyAlignment="1">
      <alignment vertical="top" wrapText="1"/>
    </xf>
    <xf numFmtId="164" fontId="29" fillId="3" borderId="1" xfId="0" applyNumberFormat="1" applyFont="1" applyFill="1" applyBorder="1" applyAlignment="1">
      <alignment horizontal="left" vertical="top" wrapText="1"/>
    </xf>
    <xf numFmtId="0" fontId="32" fillId="0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25" fillId="0" borderId="0" xfId="0" applyFont="1" applyFill="1" applyAlignment="1">
      <alignment vertical="top" wrapText="1"/>
    </xf>
    <xf numFmtId="0" fontId="25" fillId="3" borderId="0" xfId="0" applyFont="1" applyFill="1" applyAlignment="1">
      <alignment vertical="top" wrapText="1"/>
    </xf>
    <xf numFmtId="0" fontId="26" fillId="0" borderId="0" xfId="0" applyFont="1" applyAlignment="1">
      <alignment vertical="top" wrapText="1"/>
    </xf>
    <xf numFmtId="0" fontId="29" fillId="0" borderId="0" xfId="0" applyFont="1" applyFill="1" applyAlignment="1">
      <alignment horizontal="center" vertical="top" wrapText="1"/>
    </xf>
    <xf numFmtId="0" fontId="29" fillId="0" borderId="0" xfId="0" applyFont="1" applyFill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28" fillId="0" borderId="0" xfId="0" applyFont="1" applyFill="1" applyAlignment="1">
      <alignment vertical="top" wrapText="1"/>
    </xf>
    <xf numFmtId="0" fontId="28" fillId="3" borderId="0" xfId="0" applyFont="1" applyFill="1" applyAlignment="1">
      <alignment vertical="top" wrapText="1"/>
    </xf>
    <xf numFmtId="0" fontId="29" fillId="0" borderId="0" xfId="0" applyFont="1" applyFill="1" applyAlignment="1">
      <alignment horizontal="center" vertical="top" wrapText="1"/>
    </xf>
    <xf numFmtId="0" fontId="29" fillId="0" borderId="0" xfId="0" applyFont="1" applyFill="1" applyAlignment="1">
      <alignment horizontal="left" vertical="top" wrapText="1"/>
    </xf>
    <xf numFmtId="0" fontId="33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usya/Desktop/2017/&#1086;&#1094;&#1077;&#1085;&#1082;&#1072;%20&#1101;&#1092;&#1092;&#1077;&#1082;&#1090;&#1080;&#1074;&#1085;&#1086;&#1089;&#1090;&#1080;/2019/&#1054;&#1094;&#1077;&#1085;&#1082;&#1072;%20&#1101;&#1092;&#1092;&#1077;&#1082;&#1090;&#1080;&#1074;&#1085;&#1086;&#1089;&#1090;&#1080;%20&#1076;&#1077;&#1103;&#1090;&#1077;&#1083;&#1100;&#1085;&#1086;&#1089;&#1090;&#1080;%20&#1088;&#1091;&#1082;&#1086;&#1074;&#1086;&#1076;&#1080;&#1090;&#1077;&#1083;&#1077;&#1081;%20&#1079;&#1072;%206%20&#1084;&#1077;&#1089;&#1103;&#1094;&#1077;&#1074;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Доход"/>
      <sheetName val="Уровень исп. ГЗ"/>
      <sheetName val="Уровень сред ЗП"/>
      <sheetName val="зп-культура"/>
      <sheetName val="Оценка эффективности рук."/>
    </sheetNames>
    <sheetDataSet>
      <sheetData sheetId="0">
        <row r="6">
          <cell r="D6">
            <v>65</v>
          </cell>
          <cell r="E6">
            <v>50</v>
          </cell>
          <cell r="I6">
            <v>15000</v>
          </cell>
          <cell r="J6">
            <v>8000</v>
          </cell>
          <cell r="N6">
            <v>1</v>
          </cell>
          <cell r="O6">
            <v>1</v>
          </cell>
          <cell r="T6">
            <v>2835</v>
          </cell>
          <cell r="U6">
            <v>1220</v>
          </cell>
        </row>
        <row r="7">
          <cell r="D7">
            <v>30</v>
          </cell>
          <cell r="E7">
            <v>100</v>
          </cell>
          <cell r="I7">
            <v>6765</v>
          </cell>
          <cell r="J7">
            <v>22540</v>
          </cell>
          <cell r="N7">
            <v>2</v>
          </cell>
          <cell r="O7">
            <v>1</v>
          </cell>
          <cell r="T7">
            <v>170</v>
          </cell>
          <cell r="U7">
            <v>940</v>
          </cell>
        </row>
        <row r="8">
          <cell r="D8">
            <v>42</v>
          </cell>
          <cell r="E8">
            <v>64</v>
          </cell>
          <cell r="I8">
            <v>10000</v>
          </cell>
          <cell r="J8">
            <v>16000</v>
          </cell>
          <cell r="N8">
            <v>1</v>
          </cell>
          <cell r="O8">
            <v>1</v>
          </cell>
          <cell r="T8">
            <v>900</v>
          </cell>
          <cell r="U8">
            <v>810</v>
          </cell>
        </row>
        <row r="9">
          <cell r="D9">
            <v>25</v>
          </cell>
          <cell r="E9">
            <v>60</v>
          </cell>
          <cell r="I9">
            <v>6000</v>
          </cell>
          <cell r="J9">
            <v>15000</v>
          </cell>
          <cell r="N9">
            <v>0</v>
          </cell>
          <cell r="O9">
            <v>2</v>
          </cell>
          <cell r="T9">
            <v>200</v>
          </cell>
          <cell r="U9">
            <v>600</v>
          </cell>
        </row>
        <row r="10">
          <cell r="D10">
            <v>41</v>
          </cell>
          <cell r="E10">
            <v>41</v>
          </cell>
          <cell r="I10">
            <v>8050</v>
          </cell>
          <cell r="J10">
            <v>8050</v>
          </cell>
          <cell r="N10">
            <v>1</v>
          </cell>
          <cell r="O10">
            <v>1</v>
          </cell>
          <cell r="T10">
            <v>360</v>
          </cell>
          <cell r="U10">
            <v>360</v>
          </cell>
        </row>
        <row r="11">
          <cell r="D11">
            <v>31</v>
          </cell>
          <cell r="E11">
            <v>28</v>
          </cell>
          <cell r="I11">
            <v>7100</v>
          </cell>
          <cell r="J11">
            <v>5800</v>
          </cell>
          <cell r="N11">
            <v>1</v>
          </cell>
          <cell r="O11">
            <v>2</v>
          </cell>
          <cell r="T11">
            <v>560</v>
          </cell>
          <cell r="U11">
            <v>433</v>
          </cell>
        </row>
        <row r="12">
          <cell r="D12">
            <v>70</v>
          </cell>
          <cell r="E12">
            <v>50</v>
          </cell>
          <cell r="I12">
            <v>9400</v>
          </cell>
          <cell r="J12">
            <v>8200</v>
          </cell>
          <cell r="N12">
            <v>2</v>
          </cell>
          <cell r="O12">
            <v>2</v>
          </cell>
          <cell r="T12">
            <v>2000</v>
          </cell>
          <cell r="U12">
            <v>800</v>
          </cell>
        </row>
        <row r="13">
          <cell r="D13">
            <v>11</v>
          </cell>
          <cell r="E13">
            <v>27</v>
          </cell>
          <cell r="I13">
            <v>6700</v>
          </cell>
          <cell r="J13">
            <v>10500</v>
          </cell>
          <cell r="N13">
            <v>2</v>
          </cell>
          <cell r="O13">
            <v>3</v>
          </cell>
          <cell r="T13">
            <v>450</v>
          </cell>
          <cell r="U13">
            <v>600</v>
          </cell>
        </row>
        <row r="14">
          <cell r="D14">
            <v>22</v>
          </cell>
          <cell r="E14">
            <v>21</v>
          </cell>
          <cell r="I14">
            <v>3000</v>
          </cell>
          <cell r="J14">
            <v>2200</v>
          </cell>
          <cell r="N14">
            <v>0</v>
          </cell>
          <cell r="O14">
            <v>2</v>
          </cell>
          <cell r="T14">
            <v>100</v>
          </cell>
          <cell r="U14">
            <v>100</v>
          </cell>
        </row>
        <row r="15">
          <cell r="D15">
            <v>25</v>
          </cell>
          <cell r="E15">
            <v>25</v>
          </cell>
          <cell r="I15">
            <v>4000</v>
          </cell>
          <cell r="J15">
            <v>4000</v>
          </cell>
          <cell r="N15">
            <v>1</v>
          </cell>
          <cell r="O15">
            <v>1</v>
          </cell>
          <cell r="T15">
            <v>271.2</v>
          </cell>
          <cell r="U15">
            <v>274.60000000000002</v>
          </cell>
        </row>
        <row r="16">
          <cell r="D16">
            <v>12</v>
          </cell>
          <cell r="E16">
            <v>25</v>
          </cell>
          <cell r="I16">
            <v>1200</v>
          </cell>
          <cell r="J16">
            <v>3000</v>
          </cell>
          <cell r="N16">
            <v>1</v>
          </cell>
          <cell r="O16">
            <v>1</v>
          </cell>
          <cell r="T16">
            <v>120</v>
          </cell>
          <cell r="U16">
            <v>170</v>
          </cell>
        </row>
        <row r="17">
          <cell r="D17">
            <v>20</v>
          </cell>
          <cell r="E17">
            <v>22</v>
          </cell>
          <cell r="I17">
            <v>2500</v>
          </cell>
          <cell r="J17">
            <v>2500</v>
          </cell>
          <cell r="N17">
            <v>0</v>
          </cell>
          <cell r="O17">
            <v>0</v>
          </cell>
          <cell r="T17">
            <v>75</v>
          </cell>
          <cell r="U17">
            <v>85</v>
          </cell>
        </row>
        <row r="22">
          <cell r="D22">
            <v>10</v>
          </cell>
          <cell r="E22">
            <v>59</v>
          </cell>
          <cell r="I22">
            <v>2290</v>
          </cell>
          <cell r="J22">
            <v>13040</v>
          </cell>
          <cell r="N22">
            <v>2</v>
          </cell>
          <cell r="O22">
            <v>1</v>
          </cell>
          <cell r="T22">
            <v>120</v>
          </cell>
          <cell r="U22">
            <v>940</v>
          </cell>
        </row>
        <row r="23">
          <cell r="D23">
            <v>15</v>
          </cell>
          <cell r="E23">
            <v>17</v>
          </cell>
          <cell r="I23">
            <v>5800</v>
          </cell>
          <cell r="J23">
            <v>6500</v>
          </cell>
          <cell r="N23">
            <v>0</v>
          </cell>
          <cell r="O23">
            <v>1</v>
          </cell>
          <cell r="T23">
            <v>450</v>
          </cell>
          <cell r="U23">
            <v>510</v>
          </cell>
        </row>
        <row r="24">
          <cell r="D24">
            <v>9</v>
          </cell>
          <cell r="E24">
            <v>21</v>
          </cell>
          <cell r="I24">
            <v>5000</v>
          </cell>
          <cell r="J24">
            <v>7000</v>
          </cell>
          <cell r="N24">
            <v>0</v>
          </cell>
          <cell r="O24">
            <v>0</v>
          </cell>
          <cell r="T24">
            <v>220</v>
          </cell>
          <cell r="U24">
            <v>450</v>
          </cell>
        </row>
        <row r="25">
          <cell r="D25">
            <v>15</v>
          </cell>
          <cell r="E25">
            <v>15</v>
          </cell>
          <cell r="I25">
            <v>2325</v>
          </cell>
          <cell r="J25">
            <v>2325</v>
          </cell>
          <cell r="N25">
            <v>0</v>
          </cell>
          <cell r="O25">
            <v>1</v>
          </cell>
          <cell r="T25">
            <v>97.5</v>
          </cell>
          <cell r="U25">
            <v>97.5</v>
          </cell>
        </row>
        <row r="26">
          <cell r="D26">
            <v>18</v>
          </cell>
          <cell r="E26">
            <v>23</v>
          </cell>
          <cell r="I26">
            <v>2750</v>
          </cell>
          <cell r="J26">
            <v>2850</v>
          </cell>
          <cell r="N26">
            <v>1</v>
          </cell>
          <cell r="O26">
            <v>0</v>
          </cell>
          <cell r="T26">
            <v>110</v>
          </cell>
          <cell r="U26">
            <v>150</v>
          </cell>
        </row>
        <row r="27">
          <cell r="D27">
            <v>5</v>
          </cell>
          <cell r="E27">
            <v>6</v>
          </cell>
          <cell r="I27">
            <v>2025</v>
          </cell>
          <cell r="J27">
            <v>2025</v>
          </cell>
          <cell r="N27">
            <v>1</v>
          </cell>
          <cell r="O27">
            <v>1</v>
          </cell>
          <cell r="T27">
            <v>50</v>
          </cell>
          <cell r="U27">
            <v>50</v>
          </cell>
        </row>
        <row r="28">
          <cell r="D28">
            <v>13</v>
          </cell>
          <cell r="E28">
            <v>13</v>
          </cell>
          <cell r="I28">
            <v>2900</v>
          </cell>
          <cell r="J28">
            <v>2900</v>
          </cell>
          <cell r="N28">
            <v>1</v>
          </cell>
          <cell r="O28">
            <v>1</v>
          </cell>
          <cell r="T28">
            <v>112.5</v>
          </cell>
          <cell r="U28">
            <v>112.5</v>
          </cell>
        </row>
        <row r="29">
          <cell r="D29">
            <v>13</v>
          </cell>
          <cell r="E29">
            <v>15</v>
          </cell>
          <cell r="I29">
            <v>1800</v>
          </cell>
          <cell r="J29">
            <v>4700</v>
          </cell>
          <cell r="N29">
            <v>0</v>
          </cell>
          <cell r="O29">
            <v>0</v>
          </cell>
          <cell r="T29">
            <v>0</v>
          </cell>
          <cell r="U29">
            <v>150</v>
          </cell>
        </row>
        <row r="30">
          <cell r="D30">
            <v>27</v>
          </cell>
          <cell r="E30">
            <v>10</v>
          </cell>
          <cell r="I30">
            <v>24500</v>
          </cell>
          <cell r="J30">
            <v>5800</v>
          </cell>
          <cell r="N30">
            <v>0</v>
          </cell>
          <cell r="O30">
            <v>0</v>
          </cell>
          <cell r="T30">
            <v>2000</v>
          </cell>
          <cell r="U30">
            <v>1500</v>
          </cell>
        </row>
        <row r="31">
          <cell r="D31">
            <v>20</v>
          </cell>
          <cell r="E31">
            <v>18</v>
          </cell>
          <cell r="I31">
            <v>4550</v>
          </cell>
          <cell r="J31">
            <v>1140</v>
          </cell>
          <cell r="N31">
            <v>0</v>
          </cell>
          <cell r="O31">
            <v>0</v>
          </cell>
          <cell r="T31">
            <v>81.924999999999997</v>
          </cell>
          <cell r="U31">
            <v>120</v>
          </cell>
        </row>
        <row r="32">
          <cell r="D32">
            <v>11</v>
          </cell>
          <cell r="E32">
            <v>11</v>
          </cell>
          <cell r="I32">
            <v>1297</v>
          </cell>
          <cell r="J32">
            <v>1565</v>
          </cell>
          <cell r="N32">
            <v>0</v>
          </cell>
          <cell r="O32">
            <v>1</v>
          </cell>
          <cell r="T32">
            <v>20</v>
          </cell>
          <cell r="U32">
            <v>90</v>
          </cell>
        </row>
        <row r="38">
          <cell r="D38">
            <v>7</v>
          </cell>
          <cell r="E38">
            <v>0</v>
          </cell>
          <cell r="I38">
            <v>4</v>
          </cell>
          <cell r="J38">
            <v>0</v>
          </cell>
          <cell r="N38">
            <v>680</v>
          </cell>
          <cell r="O38">
            <v>1970</v>
          </cell>
          <cell r="S38">
            <v>10</v>
          </cell>
          <cell r="T38">
            <v>26</v>
          </cell>
        </row>
        <row r="44">
          <cell r="D44">
            <v>78700</v>
          </cell>
          <cell r="E44">
            <v>77700</v>
          </cell>
          <cell r="I44">
            <v>23500</v>
          </cell>
          <cell r="J44">
            <v>23700</v>
          </cell>
          <cell r="N44">
            <v>60</v>
          </cell>
          <cell r="O44">
            <v>60</v>
          </cell>
          <cell r="AC44">
            <v>150</v>
          </cell>
          <cell r="AD44">
            <v>250</v>
          </cell>
        </row>
        <row r="45">
          <cell r="D45">
            <v>19536</v>
          </cell>
          <cell r="E45">
            <v>20700</v>
          </cell>
          <cell r="I45">
            <v>6136</v>
          </cell>
          <cell r="J45">
            <v>300</v>
          </cell>
          <cell r="N45">
            <v>12</v>
          </cell>
          <cell r="O45">
            <v>9</v>
          </cell>
          <cell r="AC45">
            <v>370</v>
          </cell>
          <cell r="AD45">
            <v>130</v>
          </cell>
        </row>
        <row r="46">
          <cell r="D46">
            <v>18000</v>
          </cell>
          <cell r="E46">
            <v>26500</v>
          </cell>
          <cell r="I46">
            <v>4350</v>
          </cell>
          <cell r="J46">
            <v>400</v>
          </cell>
          <cell r="N46">
            <v>3</v>
          </cell>
          <cell r="O46">
            <v>5</v>
          </cell>
          <cell r="AC46">
            <v>164</v>
          </cell>
          <cell r="AD46">
            <v>790</v>
          </cell>
        </row>
        <row r="47">
          <cell r="D47">
            <v>5536</v>
          </cell>
          <cell r="E47">
            <v>5194</v>
          </cell>
          <cell r="I47">
            <v>2380</v>
          </cell>
          <cell r="J47">
            <v>2205</v>
          </cell>
          <cell r="N47">
            <v>6</v>
          </cell>
          <cell r="O47">
            <v>7</v>
          </cell>
          <cell r="AC47">
            <v>50</v>
          </cell>
          <cell r="AD47">
            <v>50</v>
          </cell>
        </row>
        <row r="48">
          <cell r="D48">
            <v>8500</v>
          </cell>
          <cell r="E48">
            <v>6350</v>
          </cell>
          <cell r="I48">
            <v>439</v>
          </cell>
          <cell r="J48">
            <v>52</v>
          </cell>
          <cell r="N48">
            <v>5</v>
          </cell>
          <cell r="O48">
            <v>6</v>
          </cell>
          <cell r="AC48">
            <v>20</v>
          </cell>
          <cell r="AD48">
            <v>75</v>
          </cell>
        </row>
        <row r="54">
          <cell r="D54">
            <v>55000</v>
          </cell>
          <cell r="E54">
            <v>55000</v>
          </cell>
          <cell r="S54">
            <v>10000</v>
          </cell>
          <cell r="T54">
            <v>5000</v>
          </cell>
          <cell r="X54">
            <v>10000</v>
          </cell>
          <cell r="Y54">
            <v>10000</v>
          </cell>
          <cell r="AH54">
            <v>200</v>
          </cell>
          <cell r="AI54">
            <v>350</v>
          </cell>
        </row>
        <row r="55">
          <cell r="D55">
            <v>47258</v>
          </cell>
          <cell r="E55">
            <v>44152</v>
          </cell>
          <cell r="S55">
            <v>4056</v>
          </cell>
          <cell r="T55">
            <v>2725</v>
          </cell>
          <cell r="X55">
            <v>1250</v>
          </cell>
          <cell r="Y55">
            <v>1250</v>
          </cell>
        </row>
        <row r="56">
          <cell r="D56">
            <v>3279</v>
          </cell>
          <cell r="E56">
            <v>2000</v>
          </cell>
          <cell r="S56">
            <v>647</v>
          </cell>
          <cell r="T56">
            <v>270</v>
          </cell>
          <cell r="X56">
            <v>145</v>
          </cell>
          <cell r="Y56">
            <v>175</v>
          </cell>
        </row>
        <row r="61">
          <cell r="E61">
            <v>476</v>
          </cell>
          <cell r="J61">
            <v>465</v>
          </cell>
          <cell r="N61">
            <v>12</v>
          </cell>
          <cell r="O61">
            <v>12</v>
          </cell>
          <cell r="S61">
            <v>0</v>
          </cell>
          <cell r="T61">
            <v>0</v>
          </cell>
        </row>
        <row r="62">
          <cell r="E62">
            <v>406</v>
          </cell>
          <cell r="J62">
            <v>398</v>
          </cell>
          <cell r="N62">
            <v>5</v>
          </cell>
          <cell r="O62">
            <v>7</v>
          </cell>
          <cell r="S62">
            <v>0</v>
          </cell>
          <cell r="T62">
            <v>70</v>
          </cell>
        </row>
        <row r="63">
          <cell r="E63">
            <v>130</v>
          </cell>
          <cell r="J63">
            <v>116</v>
          </cell>
          <cell r="N63">
            <v>4</v>
          </cell>
          <cell r="O63">
            <v>5</v>
          </cell>
          <cell r="S63">
            <v>0</v>
          </cell>
          <cell r="T63">
            <v>0</v>
          </cell>
        </row>
        <row r="64">
          <cell r="E64">
            <v>75</v>
          </cell>
          <cell r="J64">
            <v>65</v>
          </cell>
          <cell r="N64">
            <v>10</v>
          </cell>
          <cell r="O64">
            <v>6</v>
          </cell>
          <cell r="S64">
            <v>0</v>
          </cell>
          <cell r="T64">
            <v>0</v>
          </cell>
        </row>
        <row r="70">
          <cell r="D70">
            <v>28080</v>
          </cell>
          <cell r="E70">
            <v>28080</v>
          </cell>
          <cell r="J70">
            <v>200</v>
          </cell>
          <cell r="N70">
            <v>6</v>
          </cell>
          <cell r="O70">
            <v>5</v>
          </cell>
          <cell r="S70">
            <v>0</v>
          </cell>
          <cell r="T70">
            <v>0</v>
          </cell>
        </row>
        <row r="71">
          <cell r="D71">
            <v>21580</v>
          </cell>
          <cell r="E71">
            <v>21580</v>
          </cell>
          <cell r="J71">
            <v>200</v>
          </cell>
          <cell r="N71">
            <v>3</v>
          </cell>
          <cell r="O71">
            <v>3</v>
          </cell>
          <cell r="S71">
            <v>0</v>
          </cell>
          <cell r="T71">
            <v>0</v>
          </cell>
        </row>
        <row r="72">
          <cell r="D72">
            <v>55224</v>
          </cell>
          <cell r="E72">
            <v>55224</v>
          </cell>
          <cell r="J72">
            <v>240</v>
          </cell>
          <cell r="N72">
            <v>3</v>
          </cell>
          <cell r="O72">
            <v>3</v>
          </cell>
          <cell r="S72">
            <v>400</v>
          </cell>
          <cell r="T72">
            <v>400</v>
          </cell>
        </row>
        <row r="77">
          <cell r="E77">
            <v>5300</v>
          </cell>
          <cell r="J77">
            <v>125</v>
          </cell>
          <cell r="O77">
            <v>8</v>
          </cell>
        </row>
      </sheetData>
      <sheetData sheetId="1">
        <row r="5">
          <cell r="K5">
            <v>4063.7000000000003</v>
          </cell>
        </row>
        <row r="6">
          <cell r="K6">
            <v>1221.5999999999999</v>
          </cell>
        </row>
        <row r="7">
          <cell r="K7">
            <v>2375.7999999999997</v>
          </cell>
        </row>
        <row r="8">
          <cell r="K8">
            <v>761</v>
          </cell>
        </row>
        <row r="9">
          <cell r="K9">
            <v>790.8</v>
          </cell>
        </row>
        <row r="10">
          <cell r="K10">
            <v>1339</v>
          </cell>
        </row>
        <row r="11">
          <cell r="K11">
            <v>3724.6</v>
          </cell>
        </row>
        <row r="12">
          <cell r="K12">
            <v>1269.3</v>
          </cell>
        </row>
        <row r="13">
          <cell r="K13">
            <v>137</v>
          </cell>
        </row>
        <row r="14">
          <cell r="K14">
            <v>547.6</v>
          </cell>
        </row>
        <row r="15">
          <cell r="K15">
            <v>306.2</v>
          </cell>
        </row>
        <row r="16">
          <cell r="K16">
            <v>87</v>
          </cell>
        </row>
        <row r="18">
          <cell r="K18">
            <v>1061.7</v>
          </cell>
        </row>
        <row r="19">
          <cell r="K19">
            <v>192.5</v>
          </cell>
        </row>
        <row r="20">
          <cell r="K20">
            <v>671</v>
          </cell>
        </row>
        <row r="21">
          <cell r="K21">
            <v>196</v>
          </cell>
        </row>
        <row r="22">
          <cell r="K22">
            <v>240</v>
          </cell>
        </row>
        <row r="23">
          <cell r="K23">
            <v>100</v>
          </cell>
        </row>
        <row r="24">
          <cell r="K24">
            <v>232.5</v>
          </cell>
        </row>
        <row r="25">
          <cell r="K25">
            <v>0</v>
          </cell>
        </row>
        <row r="28">
          <cell r="K28">
            <v>85</v>
          </cell>
        </row>
      </sheetData>
      <sheetData sheetId="2">
        <row r="6">
          <cell r="M6">
            <v>85</v>
          </cell>
          <cell r="Q6">
            <v>50</v>
          </cell>
        </row>
        <row r="7">
          <cell r="M7">
            <v>85</v>
          </cell>
          <cell r="Q7">
            <v>50</v>
          </cell>
        </row>
        <row r="8">
          <cell r="M8">
            <v>85</v>
          </cell>
          <cell r="Q8">
            <v>50</v>
          </cell>
        </row>
        <row r="9">
          <cell r="M9">
            <v>85</v>
          </cell>
          <cell r="Q9">
            <v>30</v>
          </cell>
        </row>
        <row r="10">
          <cell r="M10">
            <v>100</v>
          </cell>
          <cell r="Q10">
            <v>50</v>
          </cell>
        </row>
        <row r="11">
          <cell r="M11">
            <v>100</v>
          </cell>
          <cell r="Q11">
            <v>50</v>
          </cell>
        </row>
        <row r="12">
          <cell r="M12">
            <v>85</v>
          </cell>
          <cell r="Q12">
            <v>50</v>
          </cell>
        </row>
        <row r="13">
          <cell r="M13">
            <v>100</v>
          </cell>
          <cell r="Q13">
            <v>50</v>
          </cell>
        </row>
        <row r="14">
          <cell r="M14">
            <v>85</v>
          </cell>
          <cell r="Q14">
            <v>0</v>
          </cell>
        </row>
        <row r="15">
          <cell r="M15">
            <v>85</v>
          </cell>
          <cell r="Q15">
            <v>50</v>
          </cell>
        </row>
        <row r="16">
          <cell r="M16">
            <v>85</v>
          </cell>
          <cell r="Q16">
            <v>50</v>
          </cell>
        </row>
        <row r="17">
          <cell r="M17">
            <v>100</v>
          </cell>
          <cell r="Q17">
            <v>0</v>
          </cell>
        </row>
        <row r="22">
          <cell r="M22">
            <v>100</v>
          </cell>
          <cell r="Q22">
            <v>50</v>
          </cell>
        </row>
        <row r="23">
          <cell r="M23">
            <v>85</v>
          </cell>
          <cell r="Q23">
            <v>0</v>
          </cell>
        </row>
        <row r="24">
          <cell r="M24">
            <v>85</v>
          </cell>
          <cell r="Q24">
            <v>50</v>
          </cell>
        </row>
        <row r="25">
          <cell r="M25">
            <v>100</v>
          </cell>
          <cell r="Q25">
            <v>50</v>
          </cell>
        </row>
        <row r="26">
          <cell r="M26">
            <v>100</v>
          </cell>
          <cell r="Q26">
            <v>30</v>
          </cell>
        </row>
        <row r="27">
          <cell r="M27">
            <v>100</v>
          </cell>
          <cell r="Q27">
            <v>50</v>
          </cell>
        </row>
        <row r="28">
          <cell r="M28">
            <v>100</v>
          </cell>
          <cell r="Q28">
            <v>50</v>
          </cell>
        </row>
        <row r="29">
          <cell r="M29">
            <v>100</v>
          </cell>
          <cell r="Q29">
            <v>0</v>
          </cell>
        </row>
        <row r="30">
          <cell r="M30">
            <v>100</v>
          </cell>
          <cell r="Q30">
            <v>50</v>
          </cell>
        </row>
        <row r="31">
          <cell r="M31">
            <v>100</v>
          </cell>
          <cell r="Q31">
            <v>0</v>
          </cell>
        </row>
        <row r="32">
          <cell r="M32">
            <v>0</v>
          </cell>
          <cell r="Q32">
            <v>0</v>
          </cell>
        </row>
        <row r="39">
          <cell r="R39">
            <v>100</v>
          </cell>
          <cell r="V39">
            <v>50</v>
          </cell>
        </row>
        <row r="45">
          <cell r="M45">
            <v>100</v>
          </cell>
          <cell r="Q45">
            <v>30</v>
          </cell>
        </row>
        <row r="46">
          <cell r="M46">
            <v>85</v>
          </cell>
          <cell r="Q46">
            <v>50</v>
          </cell>
        </row>
        <row r="47">
          <cell r="M47">
            <v>100</v>
          </cell>
          <cell r="Q47">
            <v>50</v>
          </cell>
        </row>
        <row r="48">
          <cell r="M48">
            <v>85</v>
          </cell>
          <cell r="Q48">
            <v>0</v>
          </cell>
        </row>
        <row r="49">
          <cell r="M49">
            <v>85</v>
          </cell>
          <cell r="Q49">
            <v>30</v>
          </cell>
        </row>
        <row r="55">
          <cell r="M55">
            <v>100</v>
          </cell>
          <cell r="Q55">
            <v>50</v>
          </cell>
        </row>
        <row r="56">
          <cell r="M56">
            <v>85</v>
          </cell>
          <cell r="Q56">
            <v>0</v>
          </cell>
        </row>
        <row r="57">
          <cell r="M57">
            <v>100</v>
          </cell>
          <cell r="Q57">
            <v>0</v>
          </cell>
        </row>
        <row r="62">
          <cell r="M62">
            <v>85</v>
          </cell>
          <cell r="Q62">
            <v>0</v>
          </cell>
        </row>
        <row r="63">
          <cell r="M63">
            <v>85</v>
          </cell>
          <cell r="Q63">
            <v>50</v>
          </cell>
        </row>
        <row r="64">
          <cell r="M64">
            <v>85</v>
          </cell>
          <cell r="Q64">
            <v>0</v>
          </cell>
        </row>
        <row r="65">
          <cell r="M65">
            <v>100</v>
          </cell>
          <cell r="Q65">
            <v>0</v>
          </cell>
        </row>
        <row r="71">
          <cell r="M71">
            <v>85</v>
          </cell>
          <cell r="Q71">
            <v>0</v>
          </cell>
        </row>
        <row r="72">
          <cell r="M72">
            <v>85</v>
          </cell>
          <cell r="Q72">
            <v>0</v>
          </cell>
        </row>
        <row r="73">
          <cell r="M73">
            <v>100</v>
          </cell>
          <cell r="Q73">
            <v>50</v>
          </cell>
        </row>
        <row r="78">
          <cell r="M78">
            <v>100</v>
          </cell>
          <cell r="Q78">
            <v>0</v>
          </cell>
        </row>
      </sheetData>
      <sheetData sheetId="3">
        <row r="6">
          <cell r="J6">
            <v>100</v>
          </cell>
        </row>
        <row r="7">
          <cell r="J7">
            <v>85</v>
          </cell>
        </row>
        <row r="8">
          <cell r="J8">
            <v>85</v>
          </cell>
        </row>
        <row r="9">
          <cell r="J9">
            <v>100</v>
          </cell>
        </row>
        <row r="10">
          <cell r="J10">
            <v>100</v>
          </cell>
        </row>
        <row r="11">
          <cell r="J11">
            <v>100</v>
          </cell>
        </row>
        <row r="13">
          <cell r="J13">
            <v>100</v>
          </cell>
        </row>
        <row r="14">
          <cell r="J14">
            <v>85</v>
          </cell>
        </row>
        <row r="15">
          <cell r="J15">
            <v>100</v>
          </cell>
        </row>
        <row r="16">
          <cell r="J16">
            <v>85</v>
          </cell>
        </row>
        <row r="17">
          <cell r="J17">
            <v>85</v>
          </cell>
        </row>
        <row r="18">
          <cell r="J18">
            <v>85</v>
          </cell>
        </row>
        <row r="19">
          <cell r="J19">
            <v>100</v>
          </cell>
        </row>
        <row r="20">
          <cell r="J20">
            <v>100</v>
          </cell>
        </row>
        <row r="21">
          <cell r="J21">
            <v>100</v>
          </cell>
        </row>
        <row r="22">
          <cell r="J22">
            <v>100</v>
          </cell>
        </row>
        <row r="23">
          <cell r="J23">
            <v>100</v>
          </cell>
        </row>
        <row r="24">
          <cell r="J24">
            <v>100</v>
          </cell>
        </row>
        <row r="25">
          <cell r="J25">
            <v>85</v>
          </cell>
        </row>
        <row r="26">
          <cell r="J26">
            <v>100</v>
          </cell>
        </row>
        <row r="27">
          <cell r="J27">
            <v>85</v>
          </cell>
        </row>
        <row r="28">
          <cell r="J28">
            <v>100</v>
          </cell>
        </row>
        <row r="29">
          <cell r="J29">
            <v>85</v>
          </cell>
        </row>
        <row r="30">
          <cell r="J30">
            <v>100</v>
          </cell>
        </row>
        <row r="31">
          <cell r="J31">
            <v>100</v>
          </cell>
        </row>
        <row r="32">
          <cell r="J32">
            <v>85</v>
          </cell>
        </row>
        <row r="33">
          <cell r="J33">
            <v>100</v>
          </cell>
        </row>
        <row r="34">
          <cell r="J34">
            <v>85</v>
          </cell>
        </row>
        <row r="35">
          <cell r="J35">
            <v>100</v>
          </cell>
        </row>
        <row r="36">
          <cell r="J36">
            <v>85</v>
          </cell>
        </row>
        <row r="37">
          <cell r="J37">
            <v>100</v>
          </cell>
        </row>
        <row r="46">
          <cell r="F46">
            <v>100</v>
          </cell>
        </row>
        <row r="47">
          <cell r="F47">
            <v>100</v>
          </cell>
        </row>
        <row r="48">
          <cell r="F48">
            <v>100</v>
          </cell>
        </row>
        <row r="49">
          <cell r="F49">
            <v>100</v>
          </cell>
        </row>
        <row r="50">
          <cell r="F50">
            <v>85</v>
          </cell>
        </row>
        <row r="52">
          <cell r="F52">
            <v>100</v>
          </cell>
        </row>
        <row r="53">
          <cell r="F53">
            <v>100</v>
          </cell>
        </row>
        <row r="54">
          <cell r="F54">
            <v>100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6"/>
  <sheetViews>
    <sheetView view="pageBreakPreview" zoomScaleNormal="100" zoomScaleSheetLayoutView="100" workbookViewId="0">
      <selection activeCell="S23" sqref="S23"/>
    </sheetView>
  </sheetViews>
  <sheetFormatPr defaultRowHeight="15" x14ac:dyDescent="0.25"/>
  <cols>
    <col min="1" max="1" width="3.85546875" style="1" customWidth="1"/>
    <col min="2" max="2" width="27" style="1" customWidth="1"/>
    <col min="3" max="3" width="8.85546875" style="1" customWidth="1"/>
    <col min="4" max="4" width="8.28515625" style="1" customWidth="1"/>
    <col min="5" max="5" width="8.85546875" style="1" customWidth="1"/>
    <col min="6" max="6" width="9.85546875" style="1" customWidth="1"/>
    <col min="7" max="7" width="10" style="1" customWidth="1"/>
    <col min="8" max="8" width="9.42578125" style="1" customWidth="1"/>
    <col min="9" max="9" width="9" style="3" customWidth="1"/>
    <col min="10" max="10" width="9.5703125" style="1" customWidth="1"/>
    <col min="11" max="11" width="10.42578125" style="1" customWidth="1"/>
    <col min="12" max="12" width="9.140625" style="1"/>
    <col min="13" max="13" width="8.5703125" style="1" customWidth="1"/>
    <col min="14" max="14" width="10" style="1" customWidth="1"/>
    <col min="15" max="15" width="11.28515625" style="1" customWidth="1"/>
    <col min="16" max="17" width="9.42578125" style="1" customWidth="1"/>
    <col min="18" max="18" width="13.140625" style="1" customWidth="1"/>
    <col min="19" max="19" width="9.140625" style="3" customWidth="1"/>
    <col min="20" max="20" width="8.7109375" style="1" customWidth="1"/>
    <col min="21" max="21" width="8.140625" style="1" customWidth="1"/>
    <col min="22" max="22" width="8.5703125" style="3" customWidth="1"/>
    <col min="23" max="23" width="11.42578125" style="1" customWidth="1"/>
    <col min="24" max="24" width="9.140625" style="4"/>
    <col min="25" max="16384" width="9.140625" style="1"/>
  </cols>
  <sheetData>
    <row r="1" spans="1:24" ht="18.75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1"/>
      <c r="X1" s="1"/>
    </row>
    <row r="2" spans="1:24" x14ac:dyDescent="0.25">
      <c r="P2" s="3"/>
      <c r="U2" s="4"/>
      <c r="V2" s="1"/>
      <c r="X2" s="1"/>
    </row>
    <row r="3" spans="1:24" s="12" customFormat="1" ht="30.75" customHeight="1" x14ac:dyDescent="0.25">
      <c r="A3" s="5" t="s">
        <v>1</v>
      </c>
      <c r="B3" s="5" t="s">
        <v>2</v>
      </c>
      <c r="C3" s="6" t="s">
        <v>3</v>
      </c>
      <c r="D3" s="7"/>
      <c r="E3" s="8"/>
      <c r="F3" s="5" t="s">
        <v>4</v>
      </c>
      <c r="G3" s="5"/>
      <c r="H3" s="5"/>
      <c r="I3" s="5" t="s">
        <v>5</v>
      </c>
      <c r="J3" s="5"/>
      <c r="K3" s="5"/>
      <c r="L3" s="9" t="s">
        <v>6</v>
      </c>
      <c r="M3" s="10" t="s">
        <v>7</v>
      </c>
      <c r="N3" s="5" t="s">
        <v>8</v>
      </c>
      <c r="O3" s="5"/>
      <c r="P3" s="11" t="s">
        <v>9</v>
      </c>
      <c r="Q3" s="10" t="s">
        <v>7</v>
      </c>
    </row>
    <row r="4" spans="1:24" s="17" customFormat="1" ht="73.5" customHeight="1" x14ac:dyDescent="0.25">
      <c r="A4" s="5"/>
      <c r="B4" s="5"/>
      <c r="C4" s="13" t="s">
        <v>10</v>
      </c>
      <c r="D4" s="13"/>
      <c r="E4" s="5" t="s">
        <v>11</v>
      </c>
      <c r="F4" s="13" t="s">
        <v>12</v>
      </c>
      <c r="G4" s="13"/>
      <c r="H4" s="5" t="s">
        <v>13</v>
      </c>
      <c r="I4" s="13" t="s">
        <v>14</v>
      </c>
      <c r="J4" s="13"/>
      <c r="K4" s="5" t="s">
        <v>15</v>
      </c>
      <c r="L4" s="14"/>
      <c r="M4" s="15"/>
      <c r="N4" s="13" t="s">
        <v>16</v>
      </c>
      <c r="O4" s="13" t="s">
        <v>17</v>
      </c>
      <c r="P4" s="16"/>
      <c r="Q4" s="15"/>
      <c r="T4" s="18">
        <f>O18+O33+T39+O50+O55+O63+O73</f>
        <v>29781.214999999997</v>
      </c>
    </row>
    <row r="5" spans="1:24" ht="18.75" customHeight="1" x14ac:dyDescent="0.25">
      <c r="A5" s="5"/>
      <c r="B5" s="5"/>
      <c r="C5" s="19" t="s">
        <v>16</v>
      </c>
      <c r="D5" s="19" t="s">
        <v>17</v>
      </c>
      <c r="E5" s="5"/>
      <c r="F5" s="19" t="s">
        <v>16</v>
      </c>
      <c r="G5" s="19" t="s">
        <v>17</v>
      </c>
      <c r="H5" s="5"/>
      <c r="I5" s="19" t="s">
        <v>16</v>
      </c>
      <c r="J5" s="19" t="s">
        <v>17</v>
      </c>
      <c r="K5" s="5"/>
      <c r="L5" s="20"/>
      <c r="M5" s="21"/>
      <c r="N5" s="13"/>
      <c r="O5" s="13"/>
      <c r="P5" s="22"/>
      <c r="Q5" s="21"/>
      <c r="S5" s="1"/>
      <c r="V5" s="1"/>
      <c r="X5" s="1"/>
    </row>
    <row r="6" spans="1:24" s="36" customFormat="1" ht="16.5" customHeight="1" x14ac:dyDescent="0.25">
      <c r="A6" s="23">
        <v>1</v>
      </c>
      <c r="B6" s="24" t="s">
        <v>18</v>
      </c>
      <c r="C6" s="25">
        <f>[1]план!D6+[1]план!E6</f>
        <v>115</v>
      </c>
      <c r="D6" s="26">
        <v>116</v>
      </c>
      <c r="E6" s="27">
        <f>D6/C6</f>
        <v>1.008695652173913</v>
      </c>
      <c r="F6" s="28">
        <f>[1]план!I6+[1]план!J6</f>
        <v>23000</v>
      </c>
      <c r="G6" s="29">
        <v>22966</v>
      </c>
      <c r="H6" s="27">
        <f>G6/F6</f>
        <v>0.99852173913043474</v>
      </c>
      <c r="I6" s="23">
        <f>[1]план!N6+[1]план!O6</f>
        <v>2</v>
      </c>
      <c r="J6" s="30">
        <v>1</v>
      </c>
      <c r="K6" s="27">
        <f>J6/I6</f>
        <v>0.5</v>
      </c>
      <c r="L6" s="27">
        <f>100*(0.35*E6+0.35*H6+0.3*K6)</f>
        <v>85.252608695652171</v>
      </c>
      <c r="M6" s="31">
        <v>85</v>
      </c>
      <c r="N6" s="32">
        <f>[1]план!T6+[1]план!U6</f>
        <v>4055</v>
      </c>
      <c r="O6" s="33">
        <f>[1]Доход!K5</f>
        <v>4063.7000000000003</v>
      </c>
      <c r="P6" s="34">
        <f>O6/N6</f>
        <v>1.0021454993834773</v>
      </c>
      <c r="Q6" s="35">
        <v>50</v>
      </c>
    </row>
    <row r="7" spans="1:24" s="36" customFormat="1" ht="16.5" customHeight="1" x14ac:dyDescent="0.25">
      <c r="A7" s="23">
        <v>2</v>
      </c>
      <c r="B7" s="24" t="s">
        <v>19</v>
      </c>
      <c r="C7" s="25">
        <f>[1]план!D7+[1]план!E7</f>
        <v>130</v>
      </c>
      <c r="D7" s="26">
        <v>126</v>
      </c>
      <c r="E7" s="27">
        <f>D7/C7</f>
        <v>0.96923076923076923</v>
      </c>
      <c r="F7" s="28">
        <f>[1]план!I7+[1]план!J7</f>
        <v>29305</v>
      </c>
      <c r="G7" s="29">
        <v>25210</v>
      </c>
      <c r="H7" s="27">
        <f t="shared" ref="H7:H16" si="0">G7/F7</f>
        <v>0.86026275379628048</v>
      </c>
      <c r="I7" s="23">
        <f>[1]план!N7+[1]план!O7</f>
        <v>3</v>
      </c>
      <c r="J7" s="37">
        <v>3</v>
      </c>
      <c r="K7" s="27">
        <f t="shared" ref="K7:K16" si="1">J7/I7</f>
        <v>1</v>
      </c>
      <c r="L7" s="27">
        <f t="shared" ref="L7:L16" si="2">100*(0.35*E7+0.35*H7+0.3*K7)</f>
        <v>94.032273305946745</v>
      </c>
      <c r="M7" s="31">
        <v>85</v>
      </c>
      <c r="N7" s="32">
        <f>[1]план!T7+[1]план!U7</f>
        <v>1110</v>
      </c>
      <c r="O7" s="33">
        <f>[1]Доход!K6</f>
        <v>1221.5999999999999</v>
      </c>
      <c r="P7" s="34">
        <v>1</v>
      </c>
      <c r="Q7" s="35">
        <v>50</v>
      </c>
    </row>
    <row r="8" spans="1:24" s="36" customFormat="1" ht="16.5" customHeight="1" x14ac:dyDescent="0.25">
      <c r="A8" s="23">
        <v>3</v>
      </c>
      <c r="B8" s="24" t="s">
        <v>20</v>
      </c>
      <c r="C8" s="25">
        <f>[1]план!D8+[1]план!E8</f>
        <v>106</v>
      </c>
      <c r="D8" s="26">
        <v>106</v>
      </c>
      <c r="E8" s="27">
        <f>D8/C8</f>
        <v>1</v>
      </c>
      <c r="F8" s="28">
        <f>[1]план!I8+[1]план!J8</f>
        <v>26000</v>
      </c>
      <c r="G8" s="29">
        <v>26000</v>
      </c>
      <c r="H8" s="27">
        <f t="shared" si="0"/>
        <v>1</v>
      </c>
      <c r="I8" s="23">
        <f>[1]план!N8+[1]план!O8</f>
        <v>2</v>
      </c>
      <c r="J8" s="37">
        <v>1</v>
      </c>
      <c r="K8" s="27">
        <f t="shared" si="1"/>
        <v>0.5</v>
      </c>
      <c r="L8" s="27">
        <f t="shared" si="2"/>
        <v>85</v>
      </c>
      <c r="M8" s="31">
        <v>85</v>
      </c>
      <c r="N8" s="32">
        <f>[1]план!T8+[1]план!U8</f>
        <v>1710</v>
      </c>
      <c r="O8" s="33">
        <f>[1]Доход!K7</f>
        <v>2375.7999999999997</v>
      </c>
      <c r="P8" s="34">
        <v>1</v>
      </c>
      <c r="Q8" s="35">
        <v>50</v>
      </c>
    </row>
    <row r="9" spans="1:24" s="36" customFormat="1" ht="16.5" customHeight="1" x14ac:dyDescent="0.25">
      <c r="A9" s="23">
        <v>4</v>
      </c>
      <c r="B9" s="24" t="s">
        <v>21</v>
      </c>
      <c r="C9" s="25">
        <f>[1]план!D9+[1]план!E9</f>
        <v>85</v>
      </c>
      <c r="D9" s="26">
        <v>84</v>
      </c>
      <c r="E9" s="27">
        <f>D9/C9</f>
        <v>0.9882352941176471</v>
      </c>
      <c r="F9" s="28">
        <f>[1]план!I9+[1]план!J9</f>
        <v>21000</v>
      </c>
      <c r="G9" s="29">
        <v>21000</v>
      </c>
      <c r="H9" s="27">
        <f t="shared" si="0"/>
        <v>1</v>
      </c>
      <c r="I9" s="23">
        <f>[1]план!N9+[1]план!O9</f>
        <v>2</v>
      </c>
      <c r="J9" s="37">
        <v>1</v>
      </c>
      <c r="K9" s="27">
        <f t="shared" si="1"/>
        <v>0.5</v>
      </c>
      <c r="L9" s="27">
        <f t="shared" si="2"/>
        <v>84.588235294117638</v>
      </c>
      <c r="M9" s="31">
        <v>85</v>
      </c>
      <c r="N9" s="32">
        <f>[1]план!T9+[1]план!U9</f>
        <v>800</v>
      </c>
      <c r="O9" s="33">
        <f>[1]Доход!K8</f>
        <v>761</v>
      </c>
      <c r="P9" s="34">
        <f t="shared" ref="P9:P17" si="3">O9/N9</f>
        <v>0.95125000000000004</v>
      </c>
      <c r="Q9" s="35">
        <v>30</v>
      </c>
    </row>
    <row r="10" spans="1:24" s="36" customFormat="1" ht="16.5" customHeight="1" x14ac:dyDescent="0.25">
      <c r="A10" s="23">
        <v>5</v>
      </c>
      <c r="B10" s="24" t="s">
        <v>22</v>
      </c>
      <c r="C10" s="25">
        <f>[1]план!D10+[1]план!E10</f>
        <v>82</v>
      </c>
      <c r="D10" s="26">
        <v>83</v>
      </c>
      <c r="E10" s="27">
        <v>1</v>
      </c>
      <c r="F10" s="28">
        <f>[1]план!I10+[1]план!J10</f>
        <v>16100</v>
      </c>
      <c r="G10" s="29">
        <v>16200</v>
      </c>
      <c r="H10" s="27">
        <v>1</v>
      </c>
      <c r="I10" s="23">
        <f>[1]план!N10+[1]план!O10</f>
        <v>2</v>
      </c>
      <c r="J10" s="37">
        <v>2</v>
      </c>
      <c r="K10" s="27">
        <f t="shared" si="1"/>
        <v>1</v>
      </c>
      <c r="L10" s="27">
        <f t="shared" si="2"/>
        <v>100</v>
      </c>
      <c r="M10" s="31">
        <v>100</v>
      </c>
      <c r="N10" s="32">
        <f>[1]план!T10+[1]план!U10</f>
        <v>720</v>
      </c>
      <c r="O10" s="33">
        <f>[1]Доход!K9</f>
        <v>790.8</v>
      </c>
      <c r="P10" s="34">
        <v>1</v>
      </c>
      <c r="Q10" s="35">
        <v>50</v>
      </c>
    </row>
    <row r="11" spans="1:24" s="36" customFormat="1" ht="15.75" customHeight="1" x14ac:dyDescent="0.25">
      <c r="A11" s="23">
        <v>6</v>
      </c>
      <c r="B11" s="24" t="s">
        <v>23</v>
      </c>
      <c r="C11" s="25">
        <f>[1]план!D11+[1]план!E11</f>
        <v>59</v>
      </c>
      <c r="D11" s="26">
        <v>60</v>
      </c>
      <c r="E11" s="27">
        <v>1</v>
      </c>
      <c r="F11" s="28">
        <f>[1]план!I11+[1]план!J11</f>
        <v>12900</v>
      </c>
      <c r="G11" s="29">
        <v>13000</v>
      </c>
      <c r="H11" s="27">
        <v>1</v>
      </c>
      <c r="I11" s="23">
        <f>[1]план!N11+[1]план!O11</f>
        <v>3</v>
      </c>
      <c r="J11" s="37">
        <v>3</v>
      </c>
      <c r="K11" s="27">
        <f t="shared" si="1"/>
        <v>1</v>
      </c>
      <c r="L11" s="27">
        <f t="shared" si="2"/>
        <v>100</v>
      </c>
      <c r="M11" s="31">
        <v>100</v>
      </c>
      <c r="N11" s="32">
        <f>[1]план!T11+[1]план!U11</f>
        <v>993</v>
      </c>
      <c r="O11" s="33">
        <f>[1]Доход!K10</f>
        <v>1339</v>
      </c>
      <c r="P11" s="34">
        <v>1</v>
      </c>
      <c r="Q11" s="35">
        <v>50</v>
      </c>
    </row>
    <row r="12" spans="1:24" s="36" customFormat="1" ht="16.5" customHeight="1" x14ac:dyDescent="0.25">
      <c r="A12" s="23">
        <v>7</v>
      </c>
      <c r="B12" s="24" t="s">
        <v>24</v>
      </c>
      <c r="C12" s="25">
        <f>[1]план!D12+[1]план!E12</f>
        <v>120</v>
      </c>
      <c r="D12" s="26">
        <v>244</v>
      </c>
      <c r="E12" s="27">
        <v>1</v>
      </c>
      <c r="F12" s="28">
        <f>[1]план!I12+[1]план!J12</f>
        <v>17600</v>
      </c>
      <c r="G12" s="29">
        <v>18645</v>
      </c>
      <c r="H12" s="27">
        <v>1</v>
      </c>
      <c r="I12" s="23">
        <f>[1]план!N12+[1]план!O12</f>
        <v>4</v>
      </c>
      <c r="J12" s="37">
        <v>2</v>
      </c>
      <c r="K12" s="27">
        <f t="shared" si="1"/>
        <v>0.5</v>
      </c>
      <c r="L12" s="27">
        <f t="shared" si="2"/>
        <v>85</v>
      </c>
      <c r="M12" s="31">
        <v>85</v>
      </c>
      <c r="N12" s="32">
        <f>[1]план!T12+[1]план!U12</f>
        <v>2800</v>
      </c>
      <c r="O12" s="33">
        <f>[1]Доход!K11</f>
        <v>3724.6</v>
      </c>
      <c r="P12" s="34">
        <v>1</v>
      </c>
      <c r="Q12" s="35">
        <v>50</v>
      </c>
    </row>
    <row r="13" spans="1:24" s="36" customFormat="1" ht="16.5" customHeight="1" x14ac:dyDescent="0.25">
      <c r="A13" s="23">
        <v>8</v>
      </c>
      <c r="B13" s="24" t="s">
        <v>25</v>
      </c>
      <c r="C13" s="25">
        <f>[1]план!D13+[1]план!E13</f>
        <v>38</v>
      </c>
      <c r="D13" s="26">
        <v>79</v>
      </c>
      <c r="E13" s="27">
        <v>1</v>
      </c>
      <c r="F13" s="28">
        <f>[1]план!I13+[1]план!J13</f>
        <v>17200</v>
      </c>
      <c r="G13" s="29">
        <v>17600</v>
      </c>
      <c r="H13" s="27">
        <v>1</v>
      </c>
      <c r="I13" s="23">
        <f>[1]план!N13+[1]план!O13</f>
        <v>5</v>
      </c>
      <c r="J13" s="37">
        <v>6</v>
      </c>
      <c r="K13" s="27">
        <v>1</v>
      </c>
      <c r="L13" s="27">
        <f t="shared" si="2"/>
        <v>100</v>
      </c>
      <c r="M13" s="31">
        <v>100</v>
      </c>
      <c r="N13" s="32">
        <f>[1]план!T13+[1]план!U13</f>
        <v>1050</v>
      </c>
      <c r="O13" s="33">
        <f>[1]Доход!K12</f>
        <v>1269.3</v>
      </c>
      <c r="P13" s="34">
        <v>1</v>
      </c>
      <c r="Q13" s="35">
        <v>50</v>
      </c>
    </row>
    <row r="14" spans="1:24" s="36" customFormat="1" ht="16.5" customHeight="1" x14ac:dyDescent="0.25">
      <c r="A14" s="23">
        <v>9</v>
      </c>
      <c r="B14" s="24" t="s">
        <v>26</v>
      </c>
      <c r="C14" s="25">
        <f>[1]план!D14+[1]план!E14</f>
        <v>43</v>
      </c>
      <c r="D14" s="26">
        <v>43</v>
      </c>
      <c r="E14" s="27">
        <f>D14/C14</f>
        <v>1</v>
      </c>
      <c r="F14" s="28">
        <f>[1]план!I14+[1]план!J14</f>
        <v>5200</v>
      </c>
      <c r="G14" s="29">
        <v>8901</v>
      </c>
      <c r="H14" s="27">
        <v>1</v>
      </c>
      <c r="I14" s="23">
        <f>[1]план!N14+[1]план!O14</f>
        <v>2</v>
      </c>
      <c r="J14" s="37">
        <v>1</v>
      </c>
      <c r="K14" s="27">
        <f t="shared" si="1"/>
        <v>0.5</v>
      </c>
      <c r="L14" s="27">
        <f t="shared" si="2"/>
        <v>85</v>
      </c>
      <c r="M14" s="31">
        <v>85</v>
      </c>
      <c r="N14" s="32">
        <f>[1]план!T14+[1]план!U14</f>
        <v>200</v>
      </c>
      <c r="O14" s="33">
        <f>[1]Доход!K13</f>
        <v>137</v>
      </c>
      <c r="P14" s="34">
        <f t="shared" si="3"/>
        <v>0.68500000000000005</v>
      </c>
      <c r="Q14" s="35">
        <v>0</v>
      </c>
    </row>
    <row r="15" spans="1:24" s="36" customFormat="1" ht="16.5" customHeight="1" x14ac:dyDescent="0.25">
      <c r="A15" s="23">
        <v>10</v>
      </c>
      <c r="B15" s="24" t="s">
        <v>27</v>
      </c>
      <c r="C15" s="25">
        <f>[1]план!D15+[1]план!E15</f>
        <v>50</v>
      </c>
      <c r="D15" s="26">
        <v>54</v>
      </c>
      <c r="E15" s="27">
        <v>1</v>
      </c>
      <c r="F15" s="28">
        <f>[1]план!I15+[1]план!J15</f>
        <v>8000</v>
      </c>
      <c r="G15" s="29">
        <v>7900</v>
      </c>
      <c r="H15" s="27">
        <f t="shared" si="0"/>
        <v>0.98750000000000004</v>
      </c>
      <c r="I15" s="23">
        <f>[1]план!N15+[1]план!O15</f>
        <v>2</v>
      </c>
      <c r="J15" s="37">
        <v>1</v>
      </c>
      <c r="K15" s="27">
        <f t="shared" si="1"/>
        <v>0.5</v>
      </c>
      <c r="L15" s="27">
        <f t="shared" si="2"/>
        <v>84.5625</v>
      </c>
      <c r="M15" s="31">
        <v>85</v>
      </c>
      <c r="N15" s="32">
        <f>[1]план!T15+[1]план!U15</f>
        <v>545.79999999999995</v>
      </c>
      <c r="O15" s="33">
        <f>[1]Доход!K14</f>
        <v>547.6</v>
      </c>
      <c r="P15" s="34">
        <f t="shared" si="3"/>
        <v>1.0032979113228291</v>
      </c>
      <c r="Q15" s="35">
        <v>50</v>
      </c>
    </row>
    <row r="16" spans="1:24" s="36" customFormat="1" ht="16.5" customHeight="1" x14ac:dyDescent="0.25">
      <c r="A16" s="23">
        <v>11</v>
      </c>
      <c r="B16" s="24" t="s">
        <v>28</v>
      </c>
      <c r="C16" s="25">
        <f>[1]план!D16+[1]план!E16</f>
        <v>37</v>
      </c>
      <c r="D16" s="26">
        <v>48</v>
      </c>
      <c r="E16" s="27">
        <v>1</v>
      </c>
      <c r="F16" s="28">
        <f>[1]план!I16+[1]план!J16</f>
        <v>4200</v>
      </c>
      <c r="G16" s="29">
        <v>4200</v>
      </c>
      <c r="H16" s="27">
        <f t="shared" si="0"/>
        <v>1</v>
      </c>
      <c r="I16" s="23">
        <f>[1]план!N16+[1]план!O16</f>
        <v>2</v>
      </c>
      <c r="J16" s="37">
        <v>1</v>
      </c>
      <c r="K16" s="27">
        <f t="shared" si="1"/>
        <v>0.5</v>
      </c>
      <c r="L16" s="27">
        <f t="shared" si="2"/>
        <v>85</v>
      </c>
      <c r="M16" s="31">
        <v>85</v>
      </c>
      <c r="N16" s="32">
        <f>[1]план!T16+[1]план!U16</f>
        <v>290</v>
      </c>
      <c r="O16" s="33">
        <f>[1]Доход!K15</f>
        <v>306.2</v>
      </c>
      <c r="P16" s="34">
        <v>1</v>
      </c>
      <c r="Q16" s="35">
        <v>50</v>
      </c>
    </row>
    <row r="17" spans="1:24" s="36" customFormat="1" ht="16.5" customHeight="1" x14ac:dyDescent="0.25">
      <c r="A17" s="23">
        <v>12</v>
      </c>
      <c r="B17" s="24" t="s">
        <v>29</v>
      </c>
      <c r="C17" s="25">
        <f>[1]план!D17+[1]план!E17</f>
        <v>42</v>
      </c>
      <c r="D17" s="26">
        <v>55</v>
      </c>
      <c r="E17" s="27">
        <v>1</v>
      </c>
      <c r="F17" s="28">
        <f>[1]план!I17+[1]план!J17</f>
        <v>5000</v>
      </c>
      <c r="G17" s="29">
        <v>8400</v>
      </c>
      <c r="H17" s="27">
        <v>1</v>
      </c>
      <c r="I17" s="23">
        <f>[1]план!N17+[1]план!O17</f>
        <v>0</v>
      </c>
      <c r="J17" s="38">
        <v>0</v>
      </c>
      <c r="K17" s="27">
        <v>0</v>
      </c>
      <c r="L17" s="27">
        <f>100*(0.5*E17+0.5*H17+0.3*K17)</f>
        <v>100</v>
      </c>
      <c r="M17" s="31">
        <v>100</v>
      </c>
      <c r="N17" s="32">
        <f>[1]план!T17+[1]план!U17</f>
        <v>160</v>
      </c>
      <c r="O17" s="33">
        <f>[1]Доход!K16</f>
        <v>87</v>
      </c>
      <c r="P17" s="34">
        <f t="shared" si="3"/>
        <v>0.54374999999999996</v>
      </c>
      <c r="Q17" s="35">
        <v>0</v>
      </c>
    </row>
    <row r="18" spans="1:24" s="52" customFormat="1" ht="16.5" customHeight="1" x14ac:dyDescent="0.25">
      <c r="A18" s="39"/>
      <c r="B18" s="40"/>
      <c r="C18" s="41"/>
      <c r="D18" s="41"/>
      <c r="E18" s="42"/>
      <c r="F18" s="39"/>
      <c r="G18" s="39"/>
      <c r="H18" s="42"/>
      <c r="I18" s="43"/>
      <c r="J18" s="44"/>
      <c r="K18" s="41"/>
      <c r="L18" s="42"/>
      <c r="M18" s="45"/>
      <c r="N18" s="45"/>
      <c r="O18" s="42">
        <f>SUM(O6:O17)</f>
        <v>16623.599999999999</v>
      </c>
      <c r="P18" s="46"/>
      <c r="Q18" s="47"/>
      <c r="R18" s="48"/>
      <c r="S18" s="49"/>
      <c r="T18" s="50"/>
      <c r="U18" s="50"/>
      <c r="V18" s="43"/>
      <c r="W18" s="42"/>
      <c r="X18" s="51"/>
    </row>
    <row r="19" spans="1:24" ht="32.25" customHeight="1" x14ac:dyDescent="0.25">
      <c r="A19" s="13"/>
      <c r="B19" s="53" t="s">
        <v>2</v>
      </c>
      <c r="C19" s="5" t="s">
        <v>3</v>
      </c>
      <c r="D19" s="5"/>
      <c r="E19" s="5"/>
      <c r="F19" s="5" t="s">
        <v>30</v>
      </c>
      <c r="G19" s="5"/>
      <c r="H19" s="5"/>
      <c r="I19" s="5" t="s">
        <v>5</v>
      </c>
      <c r="J19" s="5"/>
      <c r="K19" s="5"/>
      <c r="L19" s="54" t="s">
        <v>6</v>
      </c>
      <c r="M19" s="55" t="s">
        <v>7</v>
      </c>
      <c r="N19" s="5" t="s">
        <v>8</v>
      </c>
      <c r="O19" s="5"/>
      <c r="P19" s="56" t="s">
        <v>9</v>
      </c>
      <c r="Q19" s="55" t="s">
        <v>7</v>
      </c>
      <c r="R19" s="42"/>
      <c r="S19" s="57"/>
      <c r="V19" s="1"/>
      <c r="X19" s="1"/>
    </row>
    <row r="20" spans="1:24" ht="74.25" customHeight="1" x14ac:dyDescent="0.25">
      <c r="A20" s="13"/>
      <c r="B20" s="53"/>
      <c r="C20" s="13" t="s">
        <v>10</v>
      </c>
      <c r="D20" s="13"/>
      <c r="E20" s="5" t="s">
        <v>11</v>
      </c>
      <c r="F20" s="58" t="s">
        <v>12</v>
      </c>
      <c r="G20" s="59"/>
      <c r="H20" s="5" t="s">
        <v>13</v>
      </c>
      <c r="I20" s="13" t="s">
        <v>31</v>
      </c>
      <c r="J20" s="13"/>
      <c r="K20" s="5" t="s">
        <v>15</v>
      </c>
      <c r="L20" s="54"/>
      <c r="M20" s="55"/>
      <c r="N20" s="13" t="s">
        <v>16</v>
      </c>
      <c r="O20" s="13" t="s">
        <v>17</v>
      </c>
      <c r="P20" s="56"/>
      <c r="Q20" s="55"/>
      <c r="R20" s="1" t="s">
        <v>32</v>
      </c>
      <c r="S20" s="1"/>
      <c r="V20" s="1"/>
      <c r="X20" s="1"/>
    </row>
    <row r="21" spans="1:24" ht="20.25" customHeight="1" x14ac:dyDescent="0.25">
      <c r="A21" s="13"/>
      <c r="B21" s="53"/>
      <c r="C21" s="19" t="s">
        <v>16</v>
      </c>
      <c r="D21" s="19" t="s">
        <v>17</v>
      </c>
      <c r="E21" s="5"/>
      <c r="F21" s="19" t="s">
        <v>16</v>
      </c>
      <c r="G21" s="19" t="s">
        <v>17</v>
      </c>
      <c r="H21" s="5"/>
      <c r="I21" s="19" t="s">
        <v>16</v>
      </c>
      <c r="J21" s="19" t="s">
        <v>17</v>
      </c>
      <c r="K21" s="5"/>
      <c r="L21" s="54"/>
      <c r="M21" s="55"/>
      <c r="N21" s="13"/>
      <c r="O21" s="13"/>
      <c r="P21" s="56"/>
      <c r="Q21" s="55"/>
      <c r="S21" s="1"/>
      <c r="V21" s="1"/>
      <c r="X21" s="1"/>
    </row>
    <row r="22" spans="1:24" s="36" customFormat="1" ht="16.5" customHeight="1" x14ac:dyDescent="0.25">
      <c r="A22" s="23">
        <v>13</v>
      </c>
      <c r="B22" s="60" t="s">
        <v>33</v>
      </c>
      <c r="C22" s="61">
        <f>[1]план!D22+[1]план!E22</f>
        <v>69</v>
      </c>
      <c r="D22" s="62">
        <v>98</v>
      </c>
      <c r="E22" s="63">
        <v>1</v>
      </c>
      <c r="F22" s="29">
        <f>[1]план!I22+[1]план!J22</f>
        <v>15330</v>
      </c>
      <c r="G22" s="29">
        <v>32542</v>
      </c>
      <c r="H22" s="63">
        <v>1</v>
      </c>
      <c r="I22" s="23">
        <f>[1]план!N22+[1]план!O22</f>
        <v>3</v>
      </c>
      <c r="J22" s="23">
        <v>3</v>
      </c>
      <c r="K22" s="63">
        <f>J22/I22</f>
        <v>1</v>
      </c>
      <c r="L22" s="63">
        <f>100*(0.35*E22+0.35*H22+0.3*K22)</f>
        <v>100</v>
      </c>
      <c r="M22" s="64">
        <v>100</v>
      </c>
      <c r="N22" s="32">
        <f>[1]план!T22+[1]план!U22</f>
        <v>1060</v>
      </c>
      <c r="O22" s="33">
        <f>[1]Доход!K18</f>
        <v>1061.7</v>
      </c>
      <c r="P22" s="65">
        <f>O22/N22</f>
        <v>1.0016037735849057</v>
      </c>
      <c r="Q22" s="66">
        <v>50</v>
      </c>
      <c r="R22" s="67">
        <v>20400</v>
      </c>
      <c r="S22" s="67">
        <f>G22-R22</f>
        <v>12142</v>
      </c>
    </row>
    <row r="23" spans="1:24" s="36" customFormat="1" ht="16.5" customHeight="1" x14ac:dyDescent="0.25">
      <c r="A23" s="23">
        <v>15</v>
      </c>
      <c r="B23" s="60" t="s">
        <v>34</v>
      </c>
      <c r="C23" s="61">
        <f>[1]план!D23+[1]план!E23</f>
        <v>32</v>
      </c>
      <c r="D23" s="62">
        <v>31</v>
      </c>
      <c r="E23" s="63">
        <f t="shared" ref="E23:E31" si="4">D23/C23</f>
        <v>0.96875</v>
      </c>
      <c r="F23" s="29">
        <f>[1]план!I23+[1]план!J23</f>
        <v>12300</v>
      </c>
      <c r="G23" s="29">
        <v>12500</v>
      </c>
      <c r="H23" s="63">
        <v>1</v>
      </c>
      <c r="I23" s="23">
        <f>[1]план!N23+[1]план!O23</f>
        <v>1</v>
      </c>
      <c r="J23" s="23">
        <v>1</v>
      </c>
      <c r="K23" s="63">
        <f>J23/I23</f>
        <v>1</v>
      </c>
      <c r="L23" s="63">
        <f t="shared" ref="L23:L29" si="5">100*(0.35*E23+0.35*H23+0.3*K23)</f>
        <v>98.90625</v>
      </c>
      <c r="M23" s="64">
        <v>85</v>
      </c>
      <c r="N23" s="32">
        <f>[1]план!T23+[1]план!U23</f>
        <v>960</v>
      </c>
      <c r="O23" s="33">
        <f>[1]Доход!K19</f>
        <v>192.5</v>
      </c>
      <c r="P23" s="65">
        <f t="shared" ref="P23:P32" si="6">O23/N23</f>
        <v>0.20052083333333334</v>
      </c>
      <c r="Q23" s="66">
        <v>0</v>
      </c>
    </row>
    <row r="24" spans="1:24" s="36" customFormat="1" ht="16.5" customHeight="1" x14ac:dyDescent="0.25">
      <c r="A24" s="23">
        <v>16</v>
      </c>
      <c r="B24" s="60" t="s">
        <v>35</v>
      </c>
      <c r="C24" s="61">
        <f>[1]план!D24+[1]план!E24</f>
        <v>30</v>
      </c>
      <c r="D24" s="62">
        <v>24</v>
      </c>
      <c r="E24" s="63">
        <f t="shared" si="4"/>
        <v>0.8</v>
      </c>
      <c r="F24" s="29">
        <f>[1]план!I24+[1]план!J24</f>
        <v>12000</v>
      </c>
      <c r="G24" s="29">
        <v>9500</v>
      </c>
      <c r="H24" s="63">
        <f>G24/F24</f>
        <v>0.79166666666666663</v>
      </c>
      <c r="I24" s="23">
        <f>[1]план!N24+[1]план!O24</f>
        <v>0</v>
      </c>
      <c r="J24" s="23">
        <v>1</v>
      </c>
      <c r="K24" s="63">
        <v>1</v>
      </c>
      <c r="L24" s="63">
        <f t="shared" si="5"/>
        <v>85.708333333333314</v>
      </c>
      <c r="M24" s="64">
        <v>85</v>
      </c>
      <c r="N24" s="32">
        <f>[1]план!T24+[1]план!U24</f>
        <v>670</v>
      </c>
      <c r="O24" s="33">
        <f>[1]Доход!K20</f>
        <v>671</v>
      </c>
      <c r="P24" s="65">
        <f t="shared" si="6"/>
        <v>1.0014925373134329</v>
      </c>
      <c r="Q24" s="66">
        <v>50</v>
      </c>
      <c r="R24" s="36">
        <v>7800</v>
      </c>
      <c r="S24" s="67">
        <f>G24-R24</f>
        <v>1700</v>
      </c>
    </row>
    <row r="25" spans="1:24" s="36" customFormat="1" ht="16.5" customHeight="1" x14ac:dyDescent="0.25">
      <c r="A25" s="23">
        <v>17</v>
      </c>
      <c r="B25" s="60" t="s">
        <v>36</v>
      </c>
      <c r="C25" s="61">
        <f>[1]план!D25+[1]план!E25</f>
        <v>30</v>
      </c>
      <c r="D25" s="62">
        <v>30</v>
      </c>
      <c r="E25" s="63">
        <f t="shared" si="4"/>
        <v>1</v>
      </c>
      <c r="F25" s="29">
        <f>[1]план!I25+[1]план!J25</f>
        <v>4650</v>
      </c>
      <c r="G25" s="29">
        <v>4700</v>
      </c>
      <c r="H25" s="63">
        <v>1</v>
      </c>
      <c r="I25" s="23">
        <f>[1]план!N25+[1]план!O25</f>
        <v>1</v>
      </c>
      <c r="J25" s="23">
        <v>1</v>
      </c>
      <c r="K25" s="63">
        <f>J25/I25</f>
        <v>1</v>
      </c>
      <c r="L25" s="63">
        <f t="shared" si="5"/>
        <v>100</v>
      </c>
      <c r="M25" s="64">
        <v>100</v>
      </c>
      <c r="N25" s="32">
        <f>[1]план!T25+[1]план!U25</f>
        <v>195</v>
      </c>
      <c r="O25" s="33">
        <f>[1]Доход!K21</f>
        <v>196</v>
      </c>
      <c r="P25" s="65">
        <v>1</v>
      </c>
      <c r="Q25" s="66">
        <v>50</v>
      </c>
      <c r="R25" s="36">
        <v>700</v>
      </c>
      <c r="S25" s="67">
        <f>G25-R25</f>
        <v>4000</v>
      </c>
    </row>
    <row r="26" spans="1:24" s="36" customFormat="1" ht="16.5" customHeight="1" x14ac:dyDescent="0.25">
      <c r="A26" s="23">
        <v>18</v>
      </c>
      <c r="B26" s="60" t="s">
        <v>37</v>
      </c>
      <c r="C26" s="61">
        <f>[1]план!D26+[1]план!E26</f>
        <v>41</v>
      </c>
      <c r="D26" s="62">
        <v>40</v>
      </c>
      <c r="E26" s="63">
        <f t="shared" si="4"/>
        <v>0.97560975609756095</v>
      </c>
      <c r="F26" s="29">
        <f>[1]план!I26+[1]план!J26</f>
        <v>5600</v>
      </c>
      <c r="G26" s="29">
        <v>5800</v>
      </c>
      <c r="H26" s="63">
        <v>1</v>
      </c>
      <c r="I26" s="23">
        <f>[1]план!N26+[1]план!O26</f>
        <v>1</v>
      </c>
      <c r="J26" s="23">
        <v>2</v>
      </c>
      <c r="K26" s="63">
        <v>1</v>
      </c>
      <c r="L26" s="63">
        <f t="shared" si="5"/>
        <v>99.146341463414629</v>
      </c>
      <c r="M26" s="64">
        <v>100</v>
      </c>
      <c r="N26" s="32">
        <f>[1]план!T26+[1]план!U26</f>
        <v>260</v>
      </c>
      <c r="O26" s="33">
        <f>[1]Доход!K22</f>
        <v>240</v>
      </c>
      <c r="P26" s="65">
        <f t="shared" si="6"/>
        <v>0.92307692307692313</v>
      </c>
      <c r="Q26" s="66">
        <v>30</v>
      </c>
      <c r="S26" s="67">
        <f t="shared" ref="S26:S31" si="7">G26-R26</f>
        <v>5800</v>
      </c>
    </row>
    <row r="27" spans="1:24" s="36" customFormat="1" ht="16.5" customHeight="1" x14ac:dyDescent="0.25">
      <c r="A27" s="23">
        <v>19</v>
      </c>
      <c r="B27" s="60" t="s">
        <v>38</v>
      </c>
      <c r="C27" s="61">
        <f>[1]план!D27+[1]план!E27</f>
        <v>11</v>
      </c>
      <c r="D27" s="62">
        <v>18</v>
      </c>
      <c r="E27" s="63">
        <v>1</v>
      </c>
      <c r="F27" s="29">
        <f>[1]план!I27+[1]план!J27</f>
        <v>4050</v>
      </c>
      <c r="G27" s="29">
        <v>6170</v>
      </c>
      <c r="H27" s="63">
        <v>1</v>
      </c>
      <c r="I27" s="23">
        <f>[1]план!N27+[1]план!O27</f>
        <v>2</v>
      </c>
      <c r="J27" s="23">
        <v>2</v>
      </c>
      <c r="K27" s="63">
        <f>J27/I27</f>
        <v>1</v>
      </c>
      <c r="L27" s="63">
        <f t="shared" si="5"/>
        <v>100</v>
      </c>
      <c r="M27" s="64">
        <v>100</v>
      </c>
      <c r="N27" s="32">
        <f>[1]план!T27+[1]план!U27</f>
        <v>100</v>
      </c>
      <c r="O27" s="33">
        <f>[1]Доход!K23</f>
        <v>100</v>
      </c>
      <c r="P27" s="65">
        <f t="shared" si="6"/>
        <v>1</v>
      </c>
      <c r="Q27" s="66">
        <v>50</v>
      </c>
      <c r="R27" s="36">
        <v>5170</v>
      </c>
      <c r="S27" s="67">
        <f t="shared" si="7"/>
        <v>1000</v>
      </c>
    </row>
    <row r="28" spans="1:24" s="36" customFormat="1" ht="16.5" customHeight="1" x14ac:dyDescent="0.25">
      <c r="A28" s="23">
        <v>22</v>
      </c>
      <c r="B28" s="68" t="s">
        <v>39</v>
      </c>
      <c r="C28" s="61">
        <f>[1]план!D28+[1]план!E28</f>
        <v>26</v>
      </c>
      <c r="D28" s="62">
        <v>34</v>
      </c>
      <c r="E28" s="63">
        <v>1</v>
      </c>
      <c r="F28" s="29">
        <f>[1]план!I28+[1]план!J28</f>
        <v>5800</v>
      </c>
      <c r="G28" s="29">
        <v>6600</v>
      </c>
      <c r="H28" s="63">
        <v>1</v>
      </c>
      <c r="I28" s="23">
        <f>[1]план!N28+[1]план!O28</f>
        <v>2</v>
      </c>
      <c r="J28" s="23">
        <v>2</v>
      </c>
      <c r="K28" s="63">
        <v>1</v>
      </c>
      <c r="L28" s="63">
        <f t="shared" si="5"/>
        <v>100</v>
      </c>
      <c r="M28" s="64">
        <v>100</v>
      </c>
      <c r="N28" s="32">
        <f>[1]план!T28+[1]план!U28</f>
        <v>225</v>
      </c>
      <c r="O28" s="33">
        <f>[1]Доход!K24</f>
        <v>232.5</v>
      </c>
      <c r="P28" s="65">
        <v>1</v>
      </c>
      <c r="Q28" s="66">
        <v>50</v>
      </c>
      <c r="R28" s="36">
        <v>2672</v>
      </c>
      <c r="S28" s="67">
        <f t="shared" si="7"/>
        <v>3928</v>
      </c>
    </row>
    <row r="29" spans="1:24" s="36" customFormat="1" ht="16.5" customHeight="1" x14ac:dyDescent="0.25">
      <c r="A29" s="23">
        <v>23</v>
      </c>
      <c r="B29" s="68" t="s">
        <v>40</v>
      </c>
      <c r="C29" s="61">
        <f>[1]план!D29+[1]план!E29</f>
        <v>28</v>
      </c>
      <c r="D29" s="62">
        <v>30</v>
      </c>
      <c r="E29" s="63">
        <v>1</v>
      </c>
      <c r="F29" s="29">
        <f>[1]план!I29+[1]план!J29</f>
        <v>6500</v>
      </c>
      <c r="G29" s="29">
        <v>20400</v>
      </c>
      <c r="H29" s="63">
        <v>1</v>
      </c>
      <c r="I29" s="23">
        <f>[1]план!N29+[1]план!O29</f>
        <v>0</v>
      </c>
      <c r="J29" s="23">
        <v>1</v>
      </c>
      <c r="K29" s="63">
        <v>1</v>
      </c>
      <c r="L29" s="63">
        <f t="shared" si="5"/>
        <v>100</v>
      </c>
      <c r="M29" s="64">
        <v>100</v>
      </c>
      <c r="N29" s="32">
        <f>[1]план!T29+[1]план!U29</f>
        <v>150</v>
      </c>
      <c r="O29" s="33">
        <f>[1]Доход!K25</f>
        <v>0</v>
      </c>
      <c r="P29" s="65">
        <f t="shared" si="6"/>
        <v>0</v>
      </c>
      <c r="Q29" s="66">
        <v>0</v>
      </c>
      <c r="R29" s="36">
        <v>20400</v>
      </c>
      <c r="S29" s="67">
        <f t="shared" si="7"/>
        <v>0</v>
      </c>
    </row>
    <row r="30" spans="1:24" s="36" customFormat="1" ht="16.5" customHeight="1" x14ac:dyDescent="0.25">
      <c r="A30" s="23">
        <v>24</v>
      </c>
      <c r="B30" s="68" t="s">
        <v>41</v>
      </c>
      <c r="C30" s="61">
        <f>[1]план!D30+[1]план!E30</f>
        <v>37</v>
      </c>
      <c r="D30" s="62">
        <v>50</v>
      </c>
      <c r="E30" s="63">
        <v>1</v>
      </c>
      <c r="F30" s="29">
        <f>[1]план!I30+[1]план!J30</f>
        <v>30300</v>
      </c>
      <c r="G30" s="29">
        <v>70620</v>
      </c>
      <c r="H30" s="63">
        <v>1</v>
      </c>
      <c r="I30" s="23">
        <f>[1]план!N30+[1]план!O30</f>
        <v>0</v>
      </c>
      <c r="J30" s="23">
        <v>0</v>
      </c>
      <c r="K30" s="63">
        <v>0</v>
      </c>
      <c r="L30" s="63">
        <f>100*(0.5*E30+0.5*H30+0.3*K30)</f>
        <v>100</v>
      </c>
      <c r="M30" s="64">
        <v>100</v>
      </c>
      <c r="N30" s="32">
        <f>[1]план!T30+[1]план!U30</f>
        <v>3500</v>
      </c>
      <c r="O30" s="33">
        <v>4030.1</v>
      </c>
      <c r="P30" s="65">
        <v>1</v>
      </c>
      <c r="Q30" s="66">
        <v>50</v>
      </c>
      <c r="S30" s="67">
        <f t="shared" si="7"/>
        <v>70620</v>
      </c>
    </row>
    <row r="31" spans="1:24" s="36" customFormat="1" ht="16.5" customHeight="1" x14ac:dyDescent="0.25">
      <c r="A31" s="23">
        <v>25</v>
      </c>
      <c r="B31" s="68" t="s">
        <v>42</v>
      </c>
      <c r="C31" s="61">
        <f>[1]план!D31+[1]план!E31</f>
        <v>38</v>
      </c>
      <c r="D31" s="62">
        <v>38</v>
      </c>
      <c r="E31" s="63">
        <f t="shared" si="4"/>
        <v>1</v>
      </c>
      <c r="F31" s="29">
        <f>[1]план!I31+[1]план!J31</f>
        <v>5690</v>
      </c>
      <c r="G31" s="29">
        <v>8050</v>
      </c>
      <c r="H31" s="63">
        <v>1</v>
      </c>
      <c r="I31" s="23">
        <f>[1]план!N31+[1]план!O31</f>
        <v>0</v>
      </c>
      <c r="J31" s="23">
        <v>0</v>
      </c>
      <c r="K31" s="63">
        <v>0</v>
      </c>
      <c r="L31" s="63">
        <f>100*(0.5*E31+0.5*H31+0.3*K31)</f>
        <v>100</v>
      </c>
      <c r="M31" s="64">
        <v>100</v>
      </c>
      <c r="N31" s="32">
        <f>[1]план!T31+[1]план!U31</f>
        <v>201.92500000000001</v>
      </c>
      <c r="O31" s="33">
        <v>81.924999999999997</v>
      </c>
      <c r="P31" s="65">
        <f t="shared" si="6"/>
        <v>0.40571994552432833</v>
      </c>
      <c r="Q31" s="66">
        <v>0</v>
      </c>
      <c r="R31" s="36">
        <v>8050</v>
      </c>
      <c r="S31" s="67">
        <f t="shared" si="7"/>
        <v>0</v>
      </c>
    </row>
    <row r="32" spans="1:24" s="36" customFormat="1" ht="16.5" customHeight="1" x14ac:dyDescent="0.25">
      <c r="A32" s="23">
        <v>26</v>
      </c>
      <c r="B32" s="68" t="s">
        <v>43</v>
      </c>
      <c r="C32" s="61">
        <f>[1]план!D32+[1]план!E32</f>
        <v>22</v>
      </c>
      <c r="D32" s="62">
        <v>27</v>
      </c>
      <c r="E32" s="63">
        <v>1</v>
      </c>
      <c r="F32" s="29">
        <f>[1]план!I32+[1]план!J32</f>
        <v>2862</v>
      </c>
      <c r="G32" s="29">
        <v>2951</v>
      </c>
      <c r="H32" s="63">
        <v>1</v>
      </c>
      <c r="I32" s="23">
        <f>[1]план!N32+[1]план!O32</f>
        <v>1</v>
      </c>
      <c r="J32" s="23">
        <v>0</v>
      </c>
      <c r="K32" s="63">
        <f>J32/I32</f>
        <v>0</v>
      </c>
      <c r="L32" s="63">
        <f>100*(0.35*E32+0.35*H32+0.3*K32)</f>
        <v>70</v>
      </c>
      <c r="M32" s="64">
        <v>0</v>
      </c>
      <c r="N32" s="32">
        <f>[1]план!T32+[1]план!U32</f>
        <v>110</v>
      </c>
      <c r="O32" s="33">
        <f>[1]Доход!K28</f>
        <v>85</v>
      </c>
      <c r="P32" s="65">
        <f t="shared" si="6"/>
        <v>0.77272727272727271</v>
      </c>
      <c r="Q32" s="66">
        <v>0</v>
      </c>
    </row>
    <row r="33" spans="1:27" x14ac:dyDescent="0.25">
      <c r="C33" s="1">
        <f>SUM(C22:C32)</f>
        <v>364</v>
      </c>
      <c r="J33" s="69"/>
      <c r="M33" s="36"/>
      <c r="N33" s="32"/>
      <c r="O33" s="70">
        <f>SUM(O22:O32)</f>
        <v>6890.7249999999995</v>
      </c>
      <c r="R33" s="71"/>
      <c r="W33" s="71"/>
    </row>
    <row r="35" spans="1:27" s="73" customFormat="1" x14ac:dyDescent="0.25">
      <c r="A35" s="17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72"/>
    </row>
    <row r="36" spans="1:27" s="73" customFormat="1" ht="15" customHeight="1" x14ac:dyDescent="0.25">
      <c r="A36" s="5" t="s">
        <v>1</v>
      </c>
      <c r="B36" s="74" t="s">
        <v>2</v>
      </c>
      <c r="C36" s="75" t="s">
        <v>30</v>
      </c>
      <c r="D36" s="76"/>
      <c r="E36" s="76"/>
      <c r="F36" s="76"/>
      <c r="G36" s="76"/>
      <c r="H36" s="77"/>
      <c r="I36" s="78" t="s">
        <v>13</v>
      </c>
      <c r="J36" s="79" t="s">
        <v>5</v>
      </c>
      <c r="K36" s="80"/>
      <c r="L36" s="80"/>
      <c r="M36" s="80"/>
      <c r="N36" s="80"/>
      <c r="O36" s="81"/>
      <c r="P36" s="74" t="s">
        <v>15</v>
      </c>
      <c r="Q36" s="78" t="s">
        <v>44</v>
      </c>
      <c r="R36" s="82" t="s">
        <v>7</v>
      </c>
      <c r="S36" s="74" t="s">
        <v>8</v>
      </c>
      <c r="T36" s="74"/>
      <c r="U36" s="74"/>
      <c r="V36" s="82" t="s">
        <v>7</v>
      </c>
      <c r="W36" s="1"/>
      <c r="X36" s="1"/>
      <c r="Y36" s="72"/>
    </row>
    <row r="37" spans="1:27" s="73" customFormat="1" ht="59.25" customHeight="1" x14ac:dyDescent="0.25">
      <c r="A37" s="5"/>
      <c r="B37" s="74"/>
      <c r="C37" s="75" t="s">
        <v>45</v>
      </c>
      <c r="D37" s="77"/>
      <c r="E37" s="74" t="s">
        <v>13</v>
      </c>
      <c r="F37" s="75" t="s">
        <v>46</v>
      </c>
      <c r="G37" s="77"/>
      <c r="H37" s="74" t="s">
        <v>13</v>
      </c>
      <c r="I37" s="83"/>
      <c r="J37" s="75" t="s">
        <v>47</v>
      </c>
      <c r="K37" s="77"/>
      <c r="L37" s="74" t="s">
        <v>15</v>
      </c>
      <c r="M37" s="75" t="s">
        <v>48</v>
      </c>
      <c r="N37" s="76"/>
      <c r="O37" s="74" t="s">
        <v>15</v>
      </c>
      <c r="P37" s="74"/>
      <c r="Q37" s="83"/>
      <c r="R37" s="84"/>
      <c r="S37" s="74" t="s">
        <v>16</v>
      </c>
      <c r="T37" s="74" t="s">
        <v>17</v>
      </c>
      <c r="U37" s="74" t="s">
        <v>9</v>
      </c>
      <c r="V37" s="84"/>
      <c r="W37" s="1"/>
      <c r="X37" s="1"/>
      <c r="Y37" s="72"/>
    </row>
    <row r="38" spans="1:27" s="73" customFormat="1" x14ac:dyDescent="0.25">
      <c r="A38" s="5"/>
      <c r="B38" s="74"/>
      <c r="C38" s="85" t="s">
        <v>16</v>
      </c>
      <c r="D38" s="85" t="s">
        <v>17</v>
      </c>
      <c r="E38" s="74"/>
      <c r="F38" s="85" t="s">
        <v>16</v>
      </c>
      <c r="G38" s="85" t="s">
        <v>17</v>
      </c>
      <c r="H38" s="74"/>
      <c r="I38" s="86"/>
      <c r="J38" s="85" t="s">
        <v>16</v>
      </c>
      <c r="K38" s="85" t="s">
        <v>17</v>
      </c>
      <c r="L38" s="74"/>
      <c r="M38" s="85" t="s">
        <v>16</v>
      </c>
      <c r="N38" s="87" t="s">
        <v>17</v>
      </c>
      <c r="O38" s="74"/>
      <c r="P38" s="74"/>
      <c r="Q38" s="86"/>
      <c r="R38" s="88"/>
      <c r="S38" s="74"/>
      <c r="T38" s="74"/>
      <c r="U38" s="74"/>
      <c r="V38" s="88"/>
      <c r="W38" s="1"/>
      <c r="X38" s="1"/>
      <c r="Y38" s="72"/>
    </row>
    <row r="39" spans="1:27" s="97" customFormat="1" ht="30.75" customHeight="1" x14ac:dyDescent="0.25">
      <c r="A39" s="23">
        <v>1</v>
      </c>
      <c r="B39" s="89" t="s">
        <v>49</v>
      </c>
      <c r="C39" s="89">
        <f>[1]план!S38+[1]план!T38</f>
        <v>36</v>
      </c>
      <c r="D39" s="89">
        <v>56</v>
      </c>
      <c r="E39" s="90">
        <v>1</v>
      </c>
      <c r="F39" s="89">
        <f>[1]план!N38+[1]план!O38</f>
        <v>2650</v>
      </c>
      <c r="G39" s="89">
        <v>4020</v>
      </c>
      <c r="H39" s="63">
        <v>1</v>
      </c>
      <c r="I39" s="91">
        <f>1/2*(E39+H39)</f>
        <v>1</v>
      </c>
      <c r="J39" s="89">
        <f>[1]план!D38+[1]план!E38</f>
        <v>7</v>
      </c>
      <c r="K39" s="89">
        <v>7</v>
      </c>
      <c r="L39" s="90">
        <v>1</v>
      </c>
      <c r="M39" s="89">
        <f>[1]план!I38+[1]план!J38</f>
        <v>4</v>
      </c>
      <c r="N39" s="89">
        <v>4</v>
      </c>
      <c r="O39" s="90">
        <v>1</v>
      </c>
      <c r="P39" s="92">
        <f>1/2*(L39+O39)</f>
        <v>1</v>
      </c>
      <c r="Q39" s="93">
        <f>100*(0.35*I39+0.35*1+0.3*P39)</f>
        <v>100</v>
      </c>
      <c r="R39" s="94">
        <v>100</v>
      </c>
      <c r="S39" s="89">
        <v>500</v>
      </c>
      <c r="T39" s="89">
        <v>500</v>
      </c>
      <c r="U39" s="95">
        <f>T39/S39</f>
        <v>1</v>
      </c>
      <c r="V39" s="95">
        <v>50</v>
      </c>
      <c r="W39" s="36"/>
      <c r="X39" s="36"/>
      <c r="Y39" s="96"/>
    </row>
    <row r="40" spans="1:27" s="73" customFormat="1" x14ac:dyDescent="0.25">
      <c r="A40" s="1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72"/>
    </row>
    <row r="41" spans="1:27" s="73" customFormat="1" x14ac:dyDescent="0.25">
      <c r="A41" s="17"/>
      <c r="B41" s="1" t="s">
        <v>50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72"/>
    </row>
    <row r="42" spans="1:27" s="73" customFormat="1" ht="15" customHeight="1" x14ac:dyDescent="0.25">
      <c r="A42" s="5" t="s">
        <v>1</v>
      </c>
      <c r="B42" s="5" t="s">
        <v>2</v>
      </c>
      <c r="C42" s="5" t="s">
        <v>3</v>
      </c>
      <c r="D42" s="5"/>
      <c r="E42" s="5"/>
      <c r="F42" s="5" t="s">
        <v>30</v>
      </c>
      <c r="G42" s="5"/>
      <c r="H42" s="5"/>
      <c r="I42" s="6" t="s">
        <v>51</v>
      </c>
      <c r="J42" s="7"/>
      <c r="K42" s="8"/>
      <c r="L42" s="5" t="s">
        <v>44</v>
      </c>
      <c r="M42" s="10" t="s">
        <v>7</v>
      </c>
      <c r="N42" s="5" t="s">
        <v>8</v>
      </c>
      <c r="O42" s="5"/>
      <c r="P42" s="5"/>
      <c r="Q42" s="10" t="s">
        <v>7</v>
      </c>
      <c r="R42" s="1"/>
      <c r="S42" s="1"/>
      <c r="T42" s="1"/>
      <c r="U42" s="1"/>
      <c r="V42" s="1"/>
      <c r="W42" s="1"/>
      <c r="X42" s="1"/>
      <c r="Y42" s="1"/>
      <c r="Z42" s="1"/>
      <c r="AA42" s="72"/>
    </row>
    <row r="43" spans="1:27" s="73" customFormat="1" ht="74.25" customHeight="1" x14ac:dyDescent="0.25">
      <c r="A43" s="5"/>
      <c r="B43" s="5"/>
      <c r="C43" s="5" t="s">
        <v>52</v>
      </c>
      <c r="D43" s="5"/>
      <c r="E43" s="5" t="s">
        <v>11</v>
      </c>
      <c r="F43" s="5" t="s">
        <v>53</v>
      </c>
      <c r="G43" s="5"/>
      <c r="H43" s="5" t="s">
        <v>13</v>
      </c>
      <c r="I43" s="5" t="s">
        <v>54</v>
      </c>
      <c r="J43" s="5"/>
      <c r="K43" s="5" t="s">
        <v>15</v>
      </c>
      <c r="L43" s="5"/>
      <c r="M43" s="15"/>
      <c r="N43" s="5" t="s">
        <v>16</v>
      </c>
      <c r="O43" s="5" t="s">
        <v>17</v>
      </c>
      <c r="P43" s="5" t="s">
        <v>9</v>
      </c>
      <c r="Q43" s="15"/>
      <c r="R43" s="1"/>
      <c r="S43" s="1"/>
      <c r="T43" s="1"/>
      <c r="U43" s="1"/>
      <c r="V43" s="1"/>
      <c r="W43" s="1"/>
      <c r="X43" s="1"/>
      <c r="Y43" s="1"/>
      <c r="Z43" s="1"/>
      <c r="AA43" s="72"/>
    </row>
    <row r="44" spans="1:27" s="73" customFormat="1" ht="18" customHeight="1" x14ac:dyDescent="0.25">
      <c r="A44" s="5"/>
      <c r="B44" s="5"/>
      <c r="C44" s="98" t="s">
        <v>16</v>
      </c>
      <c r="D44" s="98" t="s">
        <v>17</v>
      </c>
      <c r="E44" s="5"/>
      <c r="F44" s="98" t="s">
        <v>16</v>
      </c>
      <c r="G44" s="98" t="s">
        <v>17</v>
      </c>
      <c r="H44" s="5"/>
      <c r="I44" s="98" t="s">
        <v>16</v>
      </c>
      <c r="J44" s="98" t="s">
        <v>17</v>
      </c>
      <c r="K44" s="5"/>
      <c r="L44" s="5"/>
      <c r="M44" s="21"/>
      <c r="N44" s="5"/>
      <c r="O44" s="5"/>
      <c r="P44" s="5"/>
      <c r="Q44" s="21"/>
      <c r="R44" s="1"/>
      <c r="S44" s="1"/>
      <c r="T44" s="1"/>
      <c r="U44" s="1"/>
      <c r="V44" s="1"/>
      <c r="W44" s="1"/>
      <c r="X44" s="1"/>
      <c r="Y44" s="1"/>
      <c r="Z44" s="1"/>
      <c r="AA44" s="72"/>
    </row>
    <row r="45" spans="1:27" s="73" customFormat="1" ht="33.75" customHeight="1" x14ac:dyDescent="0.25">
      <c r="A45" s="19">
        <v>1</v>
      </c>
      <c r="B45" s="99" t="s">
        <v>55</v>
      </c>
      <c r="C45" s="100">
        <f>[1]план!I44+[1]план!J44</f>
        <v>47200</v>
      </c>
      <c r="D45" s="100">
        <f>31500+10400+9600</f>
        <v>51500</v>
      </c>
      <c r="E45" s="101">
        <v>1</v>
      </c>
      <c r="F45" s="102">
        <f>[1]план!D44+[1]план!E44</f>
        <v>156400</v>
      </c>
      <c r="G45" s="103">
        <f>92800+49800+26500</f>
        <v>169100</v>
      </c>
      <c r="H45" s="101">
        <v>1</v>
      </c>
      <c r="I45" s="102">
        <f>[1]план!N44+[1]план!O44</f>
        <v>120</v>
      </c>
      <c r="J45" s="104">
        <f>120+30</f>
        <v>150</v>
      </c>
      <c r="K45" s="101">
        <v>1</v>
      </c>
      <c r="L45" s="105">
        <f>100*(0.35*E45+0.35*H45+0.3*K45)</f>
        <v>100</v>
      </c>
      <c r="M45" s="64">
        <v>100</v>
      </c>
      <c r="N45" s="32">
        <f>[1]план!AC44+[1]план!AD44</f>
        <v>400</v>
      </c>
      <c r="O45" s="32">
        <v>349.4</v>
      </c>
      <c r="P45" s="101">
        <f>O45/N45</f>
        <v>0.87349999999999994</v>
      </c>
      <c r="Q45" s="66">
        <v>30</v>
      </c>
      <c r="R45" s="1"/>
      <c r="S45" s="1"/>
      <c r="T45" s="1"/>
      <c r="U45" s="1"/>
      <c r="V45" s="1"/>
      <c r="W45" s="1"/>
      <c r="X45" s="1"/>
      <c r="Y45" s="1"/>
      <c r="Z45" s="1"/>
      <c r="AA45" s="72"/>
    </row>
    <row r="46" spans="1:27" s="97" customFormat="1" ht="60" x14ac:dyDescent="0.25">
      <c r="A46" s="23">
        <v>2</v>
      </c>
      <c r="B46" s="106" t="s">
        <v>56</v>
      </c>
      <c r="C46" s="100">
        <f>[1]план!I45+[1]план!J45</f>
        <v>6436</v>
      </c>
      <c r="D46" s="107">
        <f>1673+452+3485</f>
        <v>5610</v>
      </c>
      <c r="E46" s="101">
        <f>D46/C46</f>
        <v>0.87165941578620265</v>
      </c>
      <c r="F46" s="102">
        <f>[1]план!D45+[1]план!E45</f>
        <v>40236</v>
      </c>
      <c r="G46" s="102">
        <f>8749+16048+15321</f>
        <v>40118</v>
      </c>
      <c r="H46" s="101">
        <f>G46/F46</f>
        <v>0.99706730291281442</v>
      </c>
      <c r="I46" s="102">
        <f>[1]план!N45+[1]план!O45</f>
        <v>21</v>
      </c>
      <c r="J46" s="89">
        <f>7+12</f>
        <v>19</v>
      </c>
      <c r="K46" s="101">
        <f>J46/I46</f>
        <v>0.90476190476190477</v>
      </c>
      <c r="L46" s="105">
        <f>100*(0.35*E46+0.35*H46+0.3*K46)</f>
        <v>92.548292297322732</v>
      </c>
      <c r="M46" s="64">
        <v>85</v>
      </c>
      <c r="N46" s="32">
        <f>[1]план!AC45+[1]план!AD45</f>
        <v>500</v>
      </c>
      <c r="O46" s="108">
        <f>224.78+2625</f>
        <v>2849.78</v>
      </c>
      <c r="P46" s="101">
        <v>1</v>
      </c>
      <c r="Q46" s="66">
        <v>50</v>
      </c>
      <c r="R46" s="109">
        <v>2625</v>
      </c>
      <c r="S46" s="36"/>
      <c r="T46" s="36"/>
      <c r="U46" s="36"/>
      <c r="V46" s="36"/>
      <c r="W46" s="36"/>
      <c r="X46" s="36"/>
      <c r="Y46" s="36">
        <v>1250</v>
      </c>
      <c r="Z46" s="36"/>
      <c r="AA46" s="96"/>
    </row>
    <row r="47" spans="1:27" s="97" customFormat="1" ht="75" x14ac:dyDescent="0.25">
      <c r="A47" s="23">
        <v>3</v>
      </c>
      <c r="B47" s="106" t="s">
        <v>57</v>
      </c>
      <c r="C47" s="100">
        <f>[1]план!I46+[1]план!J46</f>
        <v>4750</v>
      </c>
      <c r="D47" s="107">
        <f>4000+960</f>
        <v>4960</v>
      </c>
      <c r="E47" s="101">
        <v>1</v>
      </c>
      <c r="F47" s="102">
        <f>[1]план!D46+[1]план!E46</f>
        <v>44500</v>
      </c>
      <c r="G47" s="102">
        <f>46500+6748</f>
        <v>53248</v>
      </c>
      <c r="H47" s="101">
        <v>1</v>
      </c>
      <c r="I47" s="102">
        <f>[1]план!N46+[1]план!O46</f>
        <v>8</v>
      </c>
      <c r="J47" s="89">
        <f>8+4</f>
        <v>12</v>
      </c>
      <c r="K47" s="101">
        <v>1</v>
      </c>
      <c r="L47" s="105">
        <f>100*(0.35*E47+0.35*H47+0.3*K47)</f>
        <v>100</v>
      </c>
      <c r="M47" s="64">
        <v>100</v>
      </c>
      <c r="N47" s="32">
        <f>[1]план!AC46+[1]план!AD46</f>
        <v>954</v>
      </c>
      <c r="O47" s="32">
        <v>966.35</v>
      </c>
      <c r="P47" s="101">
        <v>1</v>
      </c>
      <c r="Q47" s="66">
        <v>50</v>
      </c>
      <c r="R47" s="36"/>
      <c r="S47" s="36"/>
      <c r="T47" s="36"/>
      <c r="U47" s="36"/>
      <c r="V47" s="36"/>
      <c r="W47" s="36"/>
      <c r="X47" s="36"/>
      <c r="Y47" s="36"/>
      <c r="Z47" s="36"/>
      <c r="AA47" s="96"/>
    </row>
    <row r="48" spans="1:27" s="73" customFormat="1" ht="45.75" customHeight="1" x14ac:dyDescent="0.25">
      <c r="A48" s="19">
        <v>4</v>
      </c>
      <c r="B48" s="106" t="s">
        <v>58</v>
      </c>
      <c r="C48" s="100">
        <f>[1]план!I47+[1]план!J47</f>
        <v>4585</v>
      </c>
      <c r="D48" s="100">
        <f>2000+365+540</f>
        <v>2905</v>
      </c>
      <c r="E48" s="101">
        <f>D48/C48</f>
        <v>0.63358778625954193</v>
      </c>
      <c r="F48" s="102">
        <f>[1]план!D47+[1]план!E47</f>
        <v>10730</v>
      </c>
      <c r="G48" s="102">
        <f>2835+7230+3483</f>
        <v>13548</v>
      </c>
      <c r="H48" s="101">
        <v>1</v>
      </c>
      <c r="I48" s="102">
        <f>[1]план!N47+[1]план!O47</f>
        <v>13</v>
      </c>
      <c r="J48" s="89">
        <f>6+8</f>
        <v>14</v>
      </c>
      <c r="K48" s="101">
        <v>1</v>
      </c>
      <c r="L48" s="105">
        <f>100*(0.35*E48+0.35*H48+0.3*K48)</f>
        <v>87.175572519083971</v>
      </c>
      <c r="M48" s="64">
        <v>85</v>
      </c>
      <c r="N48" s="32">
        <f>[1]план!AC47+[1]план!AD47</f>
        <v>100</v>
      </c>
      <c r="O48" s="32">
        <v>38.65</v>
      </c>
      <c r="P48" s="101">
        <f>O48/N48</f>
        <v>0.38650000000000001</v>
      </c>
      <c r="Q48" s="66">
        <v>0</v>
      </c>
      <c r="R48" s="1"/>
      <c r="S48" s="1"/>
      <c r="T48" s="1"/>
      <c r="U48" s="1"/>
      <c r="V48" s="1"/>
      <c r="W48" s="1"/>
      <c r="X48" s="1"/>
      <c r="Y48" s="1"/>
      <c r="Z48" s="1"/>
      <c r="AA48" s="72"/>
    </row>
    <row r="49" spans="1:27" s="73" customFormat="1" ht="30" customHeight="1" x14ac:dyDescent="0.25">
      <c r="A49" s="19">
        <v>5</v>
      </c>
      <c r="B49" s="99" t="s">
        <v>59</v>
      </c>
      <c r="C49" s="100">
        <f>[1]план!I48+[1]план!J48</f>
        <v>491</v>
      </c>
      <c r="D49" s="100">
        <f>-107+147+264</f>
        <v>304</v>
      </c>
      <c r="E49" s="101">
        <f>D49/C49</f>
        <v>0.61914460285132378</v>
      </c>
      <c r="F49" s="102">
        <f>[1]план!D48+[1]план!E48</f>
        <v>14850</v>
      </c>
      <c r="G49" s="103">
        <f>7710+4330+5400</f>
        <v>17440</v>
      </c>
      <c r="H49" s="101">
        <v>1</v>
      </c>
      <c r="I49" s="102">
        <f>[1]план!N48+[1]план!O48</f>
        <v>11</v>
      </c>
      <c r="J49" s="104">
        <f>9+8</f>
        <v>17</v>
      </c>
      <c r="K49" s="101">
        <v>1</v>
      </c>
      <c r="L49" s="105">
        <f>100*(0.35*E49+0.35*H49+0.3*K49)</f>
        <v>86.670061099796342</v>
      </c>
      <c r="M49" s="64">
        <v>85</v>
      </c>
      <c r="N49" s="32">
        <f>[1]план!AC48+[1]план!AD48</f>
        <v>95</v>
      </c>
      <c r="O49" s="110">
        <v>90.71</v>
      </c>
      <c r="P49" s="101">
        <f>O49/N49</f>
        <v>0.95484210526315783</v>
      </c>
      <c r="Q49" s="66">
        <v>30</v>
      </c>
      <c r="R49" s="1"/>
      <c r="S49" s="1"/>
      <c r="T49" s="1"/>
      <c r="U49" s="1"/>
      <c r="V49" s="1"/>
      <c r="W49" s="1"/>
      <c r="X49" s="1"/>
      <c r="Y49" s="1"/>
      <c r="Z49" s="1"/>
      <c r="AA49" s="72"/>
    </row>
    <row r="50" spans="1:27" s="73" customFormat="1" x14ac:dyDescent="0.25">
      <c r="A50" s="17"/>
      <c r="B50" s="1"/>
      <c r="C50" s="1"/>
      <c r="D50" s="1"/>
      <c r="E50" s="1"/>
      <c r="F50" s="1"/>
      <c r="G50" s="1"/>
      <c r="H50" s="1"/>
      <c r="I50" s="1"/>
      <c r="J50" s="69">
        <f>SUM(O45:O49)</f>
        <v>4294.8900000000003</v>
      </c>
      <c r="K50" s="1"/>
      <c r="L50" s="1"/>
      <c r="M50" s="1"/>
      <c r="N50" s="1"/>
      <c r="O50" s="111">
        <f>SUM(O45:O49)</f>
        <v>4294.8900000000003</v>
      </c>
      <c r="P50" s="1"/>
      <c r="Q50" s="1"/>
      <c r="R50" s="1"/>
      <c r="S50" s="1"/>
      <c r="T50" s="1"/>
      <c r="U50" s="1"/>
      <c r="V50" s="1"/>
      <c r="W50" s="1"/>
      <c r="X50" s="72"/>
    </row>
    <row r="51" spans="1:27" s="73" customFormat="1" x14ac:dyDescent="0.25">
      <c r="A51" s="17"/>
      <c r="B51" s="1" t="s">
        <v>60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72"/>
    </row>
    <row r="52" spans="1:27" s="73" customFormat="1" ht="15" customHeight="1" x14ac:dyDescent="0.25">
      <c r="A52" s="5" t="s">
        <v>1</v>
      </c>
      <c r="B52" s="5" t="s">
        <v>2</v>
      </c>
      <c r="C52" s="6" t="s">
        <v>30</v>
      </c>
      <c r="D52" s="7"/>
      <c r="E52" s="8"/>
      <c r="F52" s="112" t="s">
        <v>3</v>
      </c>
      <c r="G52" s="112"/>
      <c r="H52" s="112"/>
      <c r="I52" s="112" t="s">
        <v>51</v>
      </c>
      <c r="J52" s="112"/>
      <c r="K52" s="112"/>
      <c r="L52" s="113" t="s">
        <v>44</v>
      </c>
      <c r="M52" s="114" t="s">
        <v>7</v>
      </c>
      <c r="N52" s="5" t="s">
        <v>8</v>
      </c>
      <c r="O52" s="5"/>
      <c r="P52" s="5"/>
      <c r="Q52" s="10" t="s">
        <v>7</v>
      </c>
      <c r="R52" s="1"/>
      <c r="S52" s="1"/>
      <c r="T52" s="72"/>
    </row>
    <row r="53" spans="1:27" s="73" customFormat="1" ht="75" customHeight="1" x14ac:dyDescent="0.25">
      <c r="A53" s="5"/>
      <c r="B53" s="5"/>
      <c r="C53" s="6" t="s">
        <v>61</v>
      </c>
      <c r="D53" s="8"/>
      <c r="E53" s="5" t="s">
        <v>13</v>
      </c>
      <c r="F53" s="6" t="s">
        <v>62</v>
      </c>
      <c r="G53" s="8"/>
      <c r="H53" s="5" t="s">
        <v>11</v>
      </c>
      <c r="I53" s="6" t="s">
        <v>63</v>
      </c>
      <c r="J53" s="8"/>
      <c r="K53" s="5" t="s">
        <v>11</v>
      </c>
      <c r="L53" s="115"/>
      <c r="M53" s="116"/>
      <c r="N53" s="5" t="s">
        <v>16</v>
      </c>
      <c r="O53" s="5" t="s">
        <v>17</v>
      </c>
      <c r="P53" s="5" t="s">
        <v>9</v>
      </c>
      <c r="Q53" s="15"/>
      <c r="R53" s="1"/>
      <c r="S53" s="1"/>
      <c r="T53" s="72"/>
    </row>
    <row r="54" spans="1:27" s="73" customFormat="1" ht="19.5" customHeight="1" x14ac:dyDescent="0.25">
      <c r="A54" s="5"/>
      <c r="B54" s="5"/>
      <c r="C54" s="98" t="s">
        <v>16</v>
      </c>
      <c r="D54" s="98" t="s">
        <v>17</v>
      </c>
      <c r="E54" s="5"/>
      <c r="F54" s="98" t="s">
        <v>16</v>
      </c>
      <c r="G54" s="98" t="s">
        <v>17</v>
      </c>
      <c r="H54" s="5"/>
      <c r="I54" s="98" t="s">
        <v>16</v>
      </c>
      <c r="J54" s="98" t="s">
        <v>17</v>
      </c>
      <c r="K54" s="5"/>
      <c r="L54" s="117"/>
      <c r="M54" s="118"/>
      <c r="N54" s="5"/>
      <c r="O54" s="5"/>
      <c r="P54" s="5"/>
      <c r="Q54" s="21"/>
      <c r="R54" s="1"/>
      <c r="S54" s="1"/>
      <c r="T54" s="72"/>
    </row>
    <row r="55" spans="1:27" s="73" customFormat="1" ht="48" customHeight="1" x14ac:dyDescent="0.25">
      <c r="A55" s="19">
        <v>1</v>
      </c>
      <c r="B55" s="99" t="s">
        <v>64</v>
      </c>
      <c r="C55" s="29">
        <f>[1]план!D54+[1]план!E54</f>
        <v>110000</v>
      </c>
      <c r="D55" s="29">
        <f>86095+2744+22865</f>
        <v>111704</v>
      </c>
      <c r="E55" s="90">
        <v>1</v>
      </c>
      <c r="F55" s="29">
        <f>[1]план!S54+[1]план!T54</f>
        <v>15000</v>
      </c>
      <c r="G55" s="29">
        <f>10467+6757</f>
        <v>17224</v>
      </c>
      <c r="H55" s="90">
        <v>1</v>
      </c>
      <c r="I55" s="29">
        <f>[1]план!X54+[1]план!Y54</f>
        <v>20000</v>
      </c>
      <c r="J55" s="29">
        <f>27007</f>
        <v>27007</v>
      </c>
      <c r="K55" s="90">
        <v>1</v>
      </c>
      <c r="L55" s="63">
        <f>100*(0.35*E55+0.35*H55+0.3*K55)</f>
        <v>100</v>
      </c>
      <c r="M55" s="66">
        <v>100</v>
      </c>
      <c r="N55" s="32">
        <f>[1]план!AH54+[1]план!AI54</f>
        <v>550</v>
      </c>
      <c r="O55" s="32">
        <v>541</v>
      </c>
      <c r="P55" s="90">
        <f>O55/N55</f>
        <v>0.98363636363636364</v>
      </c>
      <c r="Q55" s="66">
        <v>50</v>
      </c>
      <c r="R55" s="1"/>
      <c r="S55" s="1"/>
      <c r="T55" s="72"/>
    </row>
    <row r="56" spans="1:27" s="73" customFormat="1" ht="45.75" customHeight="1" x14ac:dyDescent="0.25">
      <c r="A56" s="19">
        <v>2</v>
      </c>
      <c r="B56" s="106" t="s">
        <v>65</v>
      </c>
      <c r="C56" s="29">
        <f>[1]план!D55+[1]план!E55</f>
        <v>91410</v>
      </c>
      <c r="D56" s="29">
        <f>86252+903+6200</f>
        <v>93355</v>
      </c>
      <c r="E56" s="90">
        <v>1</v>
      </c>
      <c r="F56" s="29">
        <f>[1]план!S55+[1]план!T55</f>
        <v>6781</v>
      </c>
      <c r="G56" s="29">
        <f>7721+895</f>
        <v>8616</v>
      </c>
      <c r="H56" s="90">
        <v>1</v>
      </c>
      <c r="I56" s="29">
        <f>[1]план!X55+[1]план!Y55</f>
        <v>2500</v>
      </c>
      <c r="J56" s="29">
        <v>2287</v>
      </c>
      <c r="K56" s="90">
        <f>J56/I56</f>
        <v>0.91479999999999995</v>
      </c>
      <c r="L56" s="63">
        <f>100*(0.35*E56+0.35*H56+0.3*K56)</f>
        <v>97.444000000000003</v>
      </c>
      <c r="M56" s="66">
        <v>85</v>
      </c>
      <c r="N56" s="32">
        <f>[1]план!AH55+[1]план!AI55</f>
        <v>0</v>
      </c>
      <c r="O56" s="110">
        <v>0</v>
      </c>
      <c r="P56" s="119">
        <v>0</v>
      </c>
      <c r="Q56" s="66">
        <v>0</v>
      </c>
      <c r="R56" s="1"/>
      <c r="S56" s="1"/>
      <c r="T56" s="72"/>
    </row>
    <row r="57" spans="1:27" s="73" customFormat="1" ht="47.25" customHeight="1" x14ac:dyDescent="0.25">
      <c r="A57" s="19">
        <v>3</v>
      </c>
      <c r="B57" s="106" t="s">
        <v>66</v>
      </c>
      <c r="C57" s="29">
        <f>[1]план!D56+[1]план!E56</f>
        <v>5279</v>
      </c>
      <c r="D57" s="89">
        <f>4855+996+1018</f>
        <v>6869</v>
      </c>
      <c r="E57" s="90">
        <v>1</v>
      </c>
      <c r="F57" s="29">
        <f>[1]план!S56+[1]план!T56</f>
        <v>917</v>
      </c>
      <c r="G57" s="89">
        <f>534+330+328</f>
        <v>1192</v>
      </c>
      <c r="H57" s="90">
        <v>1</v>
      </c>
      <c r="I57" s="29">
        <f>[1]план!X56+[1]план!Y56</f>
        <v>320</v>
      </c>
      <c r="J57" s="29">
        <f>320</f>
        <v>320</v>
      </c>
      <c r="K57" s="90">
        <f>J57/I57</f>
        <v>1</v>
      </c>
      <c r="L57" s="63">
        <f>100*(0.35*E57+0.35*H57+0.3*K57)</f>
        <v>100</v>
      </c>
      <c r="M57" s="66">
        <v>100</v>
      </c>
      <c r="N57" s="32">
        <f>[1]план!AH56+[1]план!AI56</f>
        <v>0</v>
      </c>
      <c r="O57" s="110">
        <v>0</v>
      </c>
      <c r="P57" s="119">
        <v>0</v>
      </c>
      <c r="Q57" s="66">
        <v>0</v>
      </c>
      <c r="R57" s="1"/>
      <c r="S57" s="1"/>
      <c r="T57" s="72"/>
    </row>
    <row r="58" spans="1:27" ht="16.5" customHeight="1" x14ac:dyDescent="0.25"/>
    <row r="59" spans="1:27" ht="30" customHeight="1" x14ac:dyDescent="0.25">
      <c r="A59" s="5" t="s">
        <v>1</v>
      </c>
      <c r="B59" s="5" t="s">
        <v>2</v>
      </c>
      <c r="C59" s="5" t="s">
        <v>30</v>
      </c>
      <c r="D59" s="5"/>
      <c r="E59" s="5"/>
      <c r="F59" s="120" t="s">
        <v>3</v>
      </c>
      <c r="G59" s="121"/>
      <c r="H59" s="122"/>
      <c r="I59" s="123" t="s">
        <v>67</v>
      </c>
      <c r="J59" s="123"/>
      <c r="K59" s="123"/>
      <c r="L59" s="124" t="s">
        <v>6</v>
      </c>
      <c r="M59" s="125" t="s">
        <v>7</v>
      </c>
      <c r="N59" s="6" t="s">
        <v>8</v>
      </c>
      <c r="O59" s="7"/>
      <c r="P59" s="8"/>
      <c r="Q59" s="125" t="s">
        <v>7</v>
      </c>
      <c r="R59" s="3"/>
      <c r="S59" s="1"/>
      <c r="T59" s="4"/>
      <c r="V59" s="1"/>
      <c r="X59" s="1"/>
    </row>
    <row r="60" spans="1:27" ht="75" customHeight="1" x14ac:dyDescent="0.25">
      <c r="A60" s="5"/>
      <c r="B60" s="5"/>
      <c r="C60" s="5" t="s">
        <v>68</v>
      </c>
      <c r="D60" s="5"/>
      <c r="E60" s="113" t="s">
        <v>13</v>
      </c>
      <c r="F60" s="126" t="s">
        <v>69</v>
      </c>
      <c r="G60" s="126"/>
      <c r="H60" s="113" t="s">
        <v>11</v>
      </c>
      <c r="I60" s="5" t="s">
        <v>70</v>
      </c>
      <c r="J60" s="5"/>
      <c r="K60" s="113" t="s">
        <v>15</v>
      </c>
      <c r="L60" s="127"/>
      <c r="M60" s="128"/>
      <c r="N60" s="113" t="s">
        <v>16</v>
      </c>
      <c r="O60" s="113" t="s">
        <v>17</v>
      </c>
      <c r="P60" s="113" t="s">
        <v>9</v>
      </c>
      <c r="Q60" s="128"/>
      <c r="R60" s="3"/>
      <c r="S60" s="1"/>
      <c r="T60" s="4"/>
      <c r="V60" s="1"/>
      <c r="X60" s="1"/>
    </row>
    <row r="61" spans="1:27" ht="18" customHeight="1" x14ac:dyDescent="0.25">
      <c r="A61" s="5"/>
      <c r="B61" s="5"/>
      <c r="C61" s="98" t="s">
        <v>16</v>
      </c>
      <c r="D61" s="98" t="s">
        <v>17</v>
      </c>
      <c r="E61" s="117"/>
      <c r="F61" s="98" t="s">
        <v>16</v>
      </c>
      <c r="G61" s="98" t="s">
        <v>17</v>
      </c>
      <c r="H61" s="117"/>
      <c r="I61" s="98" t="s">
        <v>16</v>
      </c>
      <c r="J61" s="98" t="s">
        <v>17</v>
      </c>
      <c r="K61" s="117"/>
      <c r="L61" s="129"/>
      <c r="M61" s="130"/>
      <c r="N61" s="117"/>
      <c r="O61" s="117"/>
      <c r="P61" s="117"/>
      <c r="Q61" s="130"/>
      <c r="R61" s="3"/>
      <c r="S61" s="1"/>
      <c r="T61" s="4"/>
      <c r="V61" s="1"/>
      <c r="X61" s="1"/>
    </row>
    <row r="62" spans="1:27" ht="47.25" customHeight="1" x14ac:dyDescent="0.25">
      <c r="A62" s="104">
        <v>1</v>
      </c>
      <c r="B62" s="131" t="s">
        <v>71</v>
      </c>
      <c r="C62" s="33">
        <f>[1]план!E61</f>
        <v>476</v>
      </c>
      <c r="D62" s="33">
        <v>467</v>
      </c>
      <c r="E62" s="132">
        <f>D62/C62</f>
        <v>0.98109243697478987</v>
      </c>
      <c r="F62" s="133">
        <f>[1]план!J61</f>
        <v>465</v>
      </c>
      <c r="G62" s="134">
        <v>448</v>
      </c>
      <c r="H62" s="135">
        <f>G62/F62</f>
        <v>0.96344086021505382</v>
      </c>
      <c r="I62" s="136">
        <f>[1]план!N61+[1]план!O61</f>
        <v>24</v>
      </c>
      <c r="J62" s="137">
        <v>25</v>
      </c>
      <c r="K62" s="135">
        <v>1</v>
      </c>
      <c r="L62" s="138">
        <f>100*(0.35*E62+0.35*H62+0.3*K62)</f>
        <v>98.058665401644518</v>
      </c>
      <c r="M62" s="139">
        <v>85</v>
      </c>
      <c r="N62" s="140">
        <f>[1]план!S61+[1]план!T61</f>
        <v>0</v>
      </c>
      <c r="O62" s="140">
        <v>0</v>
      </c>
      <c r="P62" s="141">
        <v>0</v>
      </c>
      <c r="Q62" s="66">
        <v>0</v>
      </c>
      <c r="R62" s="3"/>
      <c r="S62" s="1"/>
      <c r="T62" s="4"/>
      <c r="V62" s="1"/>
      <c r="X62" s="1"/>
    </row>
    <row r="63" spans="1:27" ht="48.75" customHeight="1" x14ac:dyDescent="0.25">
      <c r="A63" s="104">
        <v>2</v>
      </c>
      <c r="B63" s="131" t="s">
        <v>72</v>
      </c>
      <c r="C63" s="33">
        <f>[1]план!E62</f>
        <v>406</v>
      </c>
      <c r="D63" s="140">
        <v>400</v>
      </c>
      <c r="E63" s="132">
        <f>D63/C63</f>
        <v>0.98522167487684731</v>
      </c>
      <c r="F63" s="133">
        <f>[1]план!J62</f>
        <v>398</v>
      </c>
      <c r="G63" s="137">
        <v>387</v>
      </c>
      <c r="H63" s="135">
        <f>G63/F63</f>
        <v>0.97236180904522618</v>
      </c>
      <c r="I63" s="136">
        <f>[1]план!N62+[1]план!O62</f>
        <v>12</v>
      </c>
      <c r="J63" s="104">
        <v>9</v>
      </c>
      <c r="K63" s="142">
        <f>J63/I63</f>
        <v>0.75</v>
      </c>
      <c r="L63" s="138">
        <f>100*(0.35*E63+0.35*H63+0.3*K63)</f>
        <v>91.015421937272549</v>
      </c>
      <c r="M63" s="139">
        <v>85</v>
      </c>
      <c r="N63" s="33">
        <f>[1]план!S62+[1]план!T62</f>
        <v>70</v>
      </c>
      <c r="O63" s="33">
        <v>145</v>
      </c>
      <c r="P63" s="141">
        <v>1</v>
      </c>
      <c r="Q63" s="66">
        <v>50</v>
      </c>
      <c r="R63" s="3" t="s">
        <v>73</v>
      </c>
      <c r="S63" s="1"/>
      <c r="T63" s="4"/>
      <c r="V63" s="1"/>
      <c r="X63" s="1"/>
    </row>
    <row r="64" spans="1:27" ht="60" x14ac:dyDescent="0.25">
      <c r="A64" s="104">
        <v>3</v>
      </c>
      <c r="B64" s="133" t="s">
        <v>74</v>
      </c>
      <c r="C64" s="33">
        <f>[1]план!E63</f>
        <v>130</v>
      </c>
      <c r="D64" s="140">
        <v>119</v>
      </c>
      <c r="E64" s="132">
        <f>D64/C64</f>
        <v>0.91538461538461535</v>
      </c>
      <c r="F64" s="133">
        <f>[1]план!J63</f>
        <v>116</v>
      </c>
      <c r="G64" s="137">
        <v>119</v>
      </c>
      <c r="H64" s="135">
        <v>1</v>
      </c>
      <c r="I64" s="136">
        <f>[1]план!N63+[1]план!O63</f>
        <v>9</v>
      </c>
      <c r="J64" s="137">
        <v>8</v>
      </c>
      <c r="K64" s="142">
        <f>J64/I64</f>
        <v>0.88888888888888884</v>
      </c>
      <c r="L64" s="138">
        <f>100*(0.35*E64+0.35*H64+0.3*K64)</f>
        <v>93.70512820512819</v>
      </c>
      <c r="M64" s="139">
        <v>85</v>
      </c>
      <c r="N64" s="140">
        <f>[1]план!S63+[1]план!T63</f>
        <v>0</v>
      </c>
      <c r="O64" s="143">
        <v>0</v>
      </c>
      <c r="P64" s="141">
        <v>0</v>
      </c>
      <c r="Q64" s="66">
        <v>0</v>
      </c>
      <c r="R64" s="3"/>
      <c r="S64" s="1"/>
      <c r="T64" s="4"/>
      <c r="V64" s="1"/>
      <c r="X64" s="1"/>
    </row>
    <row r="65" spans="1:24" ht="32.25" customHeight="1" x14ac:dyDescent="0.25">
      <c r="A65" s="104">
        <v>4</v>
      </c>
      <c r="B65" s="144" t="s">
        <v>75</v>
      </c>
      <c r="C65" s="33">
        <f>[1]план!E64</f>
        <v>75</v>
      </c>
      <c r="D65" s="140">
        <v>75</v>
      </c>
      <c r="E65" s="132">
        <f>D65/C65</f>
        <v>1</v>
      </c>
      <c r="F65" s="133">
        <f>[1]план!J64</f>
        <v>65</v>
      </c>
      <c r="G65" s="137">
        <v>85</v>
      </c>
      <c r="H65" s="135">
        <v>1</v>
      </c>
      <c r="I65" s="136">
        <f>[1]план!N64+[1]план!O64</f>
        <v>16</v>
      </c>
      <c r="J65" s="133">
        <v>18</v>
      </c>
      <c r="K65" s="142">
        <v>1</v>
      </c>
      <c r="L65" s="138">
        <f>100*(0.35*E65+0.35*H65+0.3*K65)</f>
        <v>100</v>
      </c>
      <c r="M65" s="139">
        <v>100</v>
      </c>
      <c r="N65" s="140">
        <f>[1]план!S64+[1]план!T64</f>
        <v>0</v>
      </c>
      <c r="O65" s="143">
        <v>0</v>
      </c>
      <c r="P65" s="141">
        <v>0</v>
      </c>
      <c r="Q65" s="66">
        <v>0</v>
      </c>
      <c r="R65" s="3"/>
      <c r="S65" s="1"/>
      <c r="T65" s="4"/>
      <c r="V65" s="1"/>
      <c r="X65" s="1"/>
    </row>
    <row r="66" spans="1:24" s="52" customFormat="1" x14ac:dyDescent="0.25">
      <c r="B66" s="145"/>
      <c r="C66" s="146"/>
      <c r="D66" s="146">
        <f>SUM(D62:D65)</f>
        <v>1061</v>
      </c>
      <c r="E66" s="147"/>
      <c r="F66" s="148"/>
      <c r="G66" s="149">
        <f>SUM(G62:G65)</f>
        <v>1039</v>
      </c>
      <c r="H66" s="147"/>
      <c r="K66" s="147"/>
      <c r="O66" s="147"/>
      <c r="P66" s="148"/>
      <c r="T66" s="150"/>
      <c r="V66" s="150"/>
      <c r="X66" s="51"/>
    </row>
    <row r="67" spans="1:24" s="52" customFormat="1" x14ac:dyDescent="0.25">
      <c r="B67" s="145"/>
      <c r="C67" s="146"/>
      <c r="D67" s="146"/>
      <c r="E67" s="147"/>
      <c r="F67" s="148"/>
      <c r="H67" s="147"/>
      <c r="K67" s="147"/>
      <c r="O67" s="147"/>
      <c r="P67" s="148"/>
      <c r="T67" s="150"/>
      <c r="V67" s="150"/>
      <c r="X67" s="51"/>
    </row>
    <row r="68" spans="1:24" ht="29.25" customHeight="1" x14ac:dyDescent="0.25">
      <c r="A68" s="113" t="s">
        <v>1</v>
      </c>
      <c r="B68" s="5" t="s">
        <v>2</v>
      </c>
      <c r="C68" s="5" t="s">
        <v>30</v>
      </c>
      <c r="D68" s="5"/>
      <c r="E68" s="5"/>
      <c r="F68" s="120" t="s">
        <v>3</v>
      </c>
      <c r="G68" s="121"/>
      <c r="H68" s="122"/>
      <c r="I68" s="5" t="s">
        <v>67</v>
      </c>
      <c r="J68" s="5"/>
      <c r="K68" s="5"/>
      <c r="L68" s="124" t="s">
        <v>6</v>
      </c>
      <c r="M68" s="125" t="s">
        <v>7</v>
      </c>
      <c r="N68" s="6" t="s">
        <v>8</v>
      </c>
      <c r="O68" s="7"/>
      <c r="P68" s="8"/>
      <c r="Q68" s="125" t="s">
        <v>7</v>
      </c>
      <c r="R68" s="3"/>
      <c r="S68" s="1"/>
      <c r="T68" s="4"/>
      <c r="V68" s="1"/>
      <c r="X68" s="1"/>
    </row>
    <row r="69" spans="1:24" ht="44.25" customHeight="1" x14ac:dyDescent="0.25">
      <c r="A69" s="115"/>
      <c r="B69" s="5"/>
      <c r="C69" s="5" t="s">
        <v>76</v>
      </c>
      <c r="D69" s="5"/>
      <c r="E69" s="113" t="s">
        <v>13</v>
      </c>
      <c r="F69" s="126" t="s">
        <v>68</v>
      </c>
      <c r="G69" s="126"/>
      <c r="H69" s="113" t="s">
        <v>11</v>
      </c>
      <c r="I69" s="5" t="s">
        <v>77</v>
      </c>
      <c r="J69" s="5"/>
      <c r="K69" s="5" t="s">
        <v>15</v>
      </c>
      <c r="L69" s="127"/>
      <c r="M69" s="128"/>
      <c r="N69" s="113" t="s">
        <v>16</v>
      </c>
      <c r="O69" s="113" t="s">
        <v>17</v>
      </c>
      <c r="P69" s="113" t="s">
        <v>9</v>
      </c>
      <c r="Q69" s="128"/>
      <c r="R69" s="3"/>
      <c r="S69" s="1"/>
      <c r="T69" s="4"/>
      <c r="V69" s="1"/>
      <c r="X69" s="1"/>
    </row>
    <row r="70" spans="1:24" ht="18.75" customHeight="1" x14ac:dyDescent="0.25">
      <c r="A70" s="117"/>
      <c r="B70" s="5"/>
      <c r="C70" s="98" t="s">
        <v>16</v>
      </c>
      <c r="D70" s="98" t="s">
        <v>17</v>
      </c>
      <c r="E70" s="117"/>
      <c r="F70" s="98" t="s">
        <v>16</v>
      </c>
      <c r="G70" s="98" t="s">
        <v>17</v>
      </c>
      <c r="H70" s="117"/>
      <c r="I70" s="98" t="s">
        <v>16</v>
      </c>
      <c r="J70" s="98" t="s">
        <v>17</v>
      </c>
      <c r="K70" s="5"/>
      <c r="L70" s="129"/>
      <c r="M70" s="130"/>
      <c r="N70" s="117"/>
      <c r="O70" s="117"/>
      <c r="P70" s="117"/>
      <c r="Q70" s="130"/>
      <c r="R70" s="3"/>
      <c r="S70" s="1"/>
      <c r="T70" s="4"/>
      <c r="V70" s="1"/>
      <c r="X70" s="1"/>
    </row>
    <row r="71" spans="1:24" s="36" customFormat="1" ht="45" x14ac:dyDescent="0.25">
      <c r="A71" s="89">
        <v>1</v>
      </c>
      <c r="B71" s="133" t="s">
        <v>78</v>
      </c>
      <c r="C71" s="33">
        <f>[1]план!D70/1000+[1]план!E70/1000</f>
        <v>56.16</v>
      </c>
      <c r="D71" s="33">
        <v>48.15</v>
      </c>
      <c r="E71" s="132">
        <f>D71/C71</f>
        <v>0.85737179487179493</v>
      </c>
      <c r="F71" s="151">
        <f>[1]план!J70</f>
        <v>200</v>
      </c>
      <c r="G71" s="152">
        <v>200</v>
      </c>
      <c r="H71" s="132">
        <f>G71/F71</f>
        <v>1</v>
      </c>
      <c r="I71" s="151">
        <f>[1]план!N70+[1]план!O70</f>
        <v>11</v>
      </c>
      <c r="J71" s="133">
        <v>11</v>
      </c>
      <c r="K71" s="132">
        <v>1</v>
      </c>
      <c r="L71" s="153">
        <f>100*(0.35*E71+0.35*H71+0.3*K71)</f>
        <v>95.008012820512818</v>
      </c>
      <c r="M71" s="154">
        <v>85</v>
      </c>
      <c r="N71" s="152">
        <f>[1]план!S70+[1]план!T70</f>
        <v>0</v>
      </c>
      <c r="O71" s="152">
        <v>0</v>
      </c>
      <c r="P71" s="155">
        <v>0</v>
      </c>
      <c r="Q71" s="66">
        <v>0</v>
      </c>
      <c r="R71" s="156"/>
      <c r="T71" s="157"/>
    </row>
    <row r="72" spans="1:24" s="36" customFormat="1" ht="60" x14ac:dyDescent="0.25">
      <c r="A72" s="89">
        <v>2</v>
      </c>
      <c r="B72" s="158" t="s">
        <v>79</v>
      </c>
      <c r="C72" s="33">
        <f>[1]план!D71/1000+[1]план!E71/1000</f>
        <v>43.16</v>
      </c>
      <c r="D72" s="33">
        <v>69.055999999999997</v>
      </c>
      <c r="E72" s="132">
        <v>1</v>
      </c>
      <c r="F72" s="151">
        <f>[1]план!J71</f>
        <v>200</v>
      </c>
      <c r="G72" s="133">
        <v>160</v>
      </c>
      <c r="H72" s="132">
        <f>G72/F72</f>
        <v>0.8</v>
      </c>
      <c r="I72" s="151">
        <f>[1]план!N71+[1]план!O71</f>
        <v>6</v>
      </c>
      <c r="J72" s="133">
        <v>5</v>
      </c>
      <c r="K72" s="132">
        <f>J72/I72</f>
        <v>0.83333333333333337</v>
      </c>
      <c r="L72" s="153">
        <f>100*(0.35*E72+0.35*H72+0.3*K72)</f>
        <v>87.999999999999986</v>
      </c>
      <c r="M72" s="154">
        <v>85</v>
      </c>
      <c r="N72" s="152">
        <f>[1]план!S71+[1]план!T71</f>
        <v>0</v>
      </c>
      <c r="O72" s="152">
        <v>0</v>
      </c>
      <c r="P72" s="155">
        <v>0</v>
      </c>
      <c r="Q72" s="66">
        <v>0</v>
      </c>
      <c r="R72" s="156"/>
      <c r="T72" s="157"/>
    </row>
    <row r="73" spans="1:24" s="36" customFormat="1" ht="60" x14ac:dyDescent="0.25">
      <c r="A73" s="89">
        <v>3</v>
      </c>
      <c r="B73" s="158" t="s">
        <v>80</v>
      </c>
      <c r="C73" s="33">
        <f>[1]план!D72/1000+[1]план!E72/1000</f>
        <v>110.44799999999999</v>
      </c>
      <c r="D73" s="33">
        <f>460*G73/1000</f>
        <v>110.4</v>
      </c>
      <c r="E73" s="132">
        <v>1</v>
      </c>
      <c r="F73" s="151">
        <f>[1]план!J72</f>
        <v>240</v>
      </c>
      <c r="G73" s="133">
        <v>240</v>
      </c>
      <c r="H73" s="132">
        <v>1</v>
      </c>
      <c r="I73" s="151">
        <f>[1]план!N72+[1]план!O72</f>
        <v>6</v>
      </c>
      <c r="J73" s="133">
        <v>6</v>
      </c>
      <c r="K73" s="132">
        <v>1</v>
      </c>
      <c r="L73" s="153">
        <f>100*(0.35*E73+0.35*H73+0.3*K73)</f>
        <v>100</v>
      </c>
      <c r="M73" s="154">
        <v>100</v>
      </c>
      <c r="N73" s="152">
        <f>[1]план!S72+[1]план!T72</f>
        <v>800</v>
      </c>
      <c r="O73" s="152">
        <v>786</v>
      </c>
      <c r="P73" s="155">
        <f>O73/N73</f>
        <v>0.98250000000000004</v>
      </c>
      <c r="Q73" s="66">
        <v>50</v>
      </c>
      <c r="R73" s="156"/>
      <c r="T73" s="157"/>
    </row>
    <row r="74" spans="1:24" s="52" customFormat="1" x14ac:dyDescent="0.25">
      <c r="B74" s="159"/>
      <c r="C74" s="146"/>
      <c r="D74" s="146"/>
      <c r="E74" s="147"/>
      <c r="F74" s="148"/>
      <c r="H74" s="147"/>
      <c r="K74" s="160"/>
      <c r="L74" s="161"/>
      <c r="O74" s="147"/>
      <c r="P74" s="148"/>
      <c r="T74" s="150"/>
      <c r="V74" s="150"/>
      <c r="X74" s="51"/>
    </row>
    <row r="75" spans="1:24" ht="32.25" customHeight="1" x14ac:dyDescent="0.25">
      <c r="A75" s="113" t="s">
        <v>1</v>
      </c>
      <c r="B75" s="5" t="s">
        <v>2</v>
      </c>
      <c r="C75" s="5" t="s">
        <v>30</v>
      </c>
      <c r="D75" s="5"/>
      <c r="E75" s="5"/>
      <c r="F75" s="162" t="s">
        <v>3</v>
      </c>
      <c r="G75" s="162"/>
      <c r="H75" s="162"/>
      <c r="I75" s="5" t="s">
        <v>67</v>
      </c>
      <c r="J75" s="5"/>
      <c r="K75" s="5"/>
      <c r="L75" s="124" t="s">
        <v>6</v>
      </c>
      <c r="M75" s="125" t="s">
        <v>7</v>
      </c>
      <c r="N75" s="6" t="s">
        <v>8</v>
      </c>
      <c r="O75" s="7"/>
      <c r="P75" s="8"/>
      <c r="Q75" s="125" t="s">
        <v>7</v>
      </c>
      <c r="R75" s="3"/>
      <c r="S75" s="1"/>
      <c r="T75" s="4"/>
      <c r="V75" s="1"/>
      <c r="X75" s="1"/>
    </row>
    <row r="76" spans="1:24" ht="62.25" customHeight="1" x14ac:dyDescent="0.25">
      <c r="A76" s="115"/>
      <c r="B76" s="5"/>
      <c r="C76" s="5" t="s">
        <v>76</v>
      </c>
      <c r="D76" s="5"/>
      <c r="E76" s="113" t="s">
        <v>44</v>
      </c>
      <c r="F76" s="5" t="s">
        <v>68</v>
      </c>
      <c r="G76" s="5"/>
      <c r="H76" s="113" t="s">
        <v>44</v>
      </c>
      <c r="I76" s="6" t="s">
        <v>81</v>
      </c>
      <c r="J76" s="8"/>
      <c r="K76" s="113" t="s">
        <v>15</v>
      </c>
      <c r="L76" s="127"/>
      <c r="M76" s="128"/>
      <c r="N76" s="113" t="s">
        <v>16</v>
      </c>
      <c r="O76" s="113" t="s">
        <v>17</v>
      </c>
      <c r="P76" s="113" t="s">
        <v>9</v>
      </c>
      <c r="Q76" s="128"/>
      <c r="R76" s="3"/>
      <c r="S76" s="1"/>
      <c r="T76" s="4"/>
      <c r="V76" s="1"/>
      <c r="X76" s="1"/>
    </row>
    <row r="77" spans="1:24" ht="15" customHeight="1" x14ac:dyDescent="0.25">
      <c r="A77" s="117"/>
      <c r="B77" s="5"/>
      <c r="C77" s="98" t="s">
        <v>16</v>
      </c>
      <c r="D77" s="98" t="s">
        <v>17</v>
      </c>
      <c r="E77" s="117"/>
      <c r="F77" s="98" t="s">
        <v>16</v>
      </c>
      <c r="G77" s="98" t="s">
        <v>17</v>
      </c>
      <c r="H77" s="117"/>
      <c r="I77" s="98" t="s">
        <v>16</v>
      </c>
      <c r="J77" s="98" t="s">
        <v>17</v>
      </c>
      <c r="K77" s="117"/>
      <c r="L77" s="129"/>
      <c r="M77" s="130"/>
      <c r="N77" s="117"/>
      <c r="O77" s="117"/>
      <c r="P77" s="117"/>
      <c r="Q77" s="130"/>
      <c r="R77" s="3"/>
      <c r="S77" s="1"/>
      <c r="T77" s="4"/>
      <c r="V77" s="1"/>
      <c r="X77" s="1"/>
    </row>
    <row r="78" spans="1:24" s="36" customFormat="1" x14ac:dyDescent="0.25">
      <c r="A78" s="89">
        <v>1</v>
      </c>
      <c r="B78" s="163" t="s">
        <v>82</v>
      </c>
      <c r="C78" s="32">
        <f>5.28+[1]план!E77/1000</f>
        <v>10.58</v>
      </c>
      <c r="D78" s="32">
        <v>18.167999999999999</v>
      </c>
      <c r="E78" s="164">
        <v>1</v>
      </c>
      <c r="F78" s="102">
        <f>125+[1]план!J77</f>
        <v>250</v>
      </c>
      <c r="G78" s="89">
        <v>417</v>
      </c>
      <c r="H78" s="164">
        <v>1</v>
      </c>
      <c r="I78" s="89">
        <f>8+[1]план!O77</f>
        <v>16</v>
      </c>
      <c r="J78" s="89">
        <v>22</v>
      </c>
      <c r="K78" s="164">
        <v>1</v>
      </c>
      <c r="L78" s="63">
        <f>100*(0.35*E78+0.35*H78+0.3*K78)</f>
        <v>100</v>
      </c>
      <c r="M78" s="66">
        <v>100</v>
      </c>
      <c r="N78" s="165">
        <v>0</v>
      </c>
      <c r="O78" s="165">
        <v>0</v>
      </c>
      <c r="P78" s="165" t="e">
        <f>O78/N78</f>
        <v>#DIV/0!</v>
      </c>
      <c r="Q78" s="66">
        <v>0</v>
      </c>
      <c r="R78" s="156"/>
      <c r="T78" s="157"/>
      <c r="V78" s="166"/>
    </row>
    <row r="79" spans="1:24" x14ac:dyDescent="0.25">
      <c r="Q79" s="167"/>
    </row>
    <row r="86" spans="4:4" x14ac:dyDescent="0.25">
      <c r="D86" s="1">
        <f>143.2/4</f>
        <v>35.799999999999997</v>
      </c>
    </row>
  </sheetData>
  <mergeCells count="147">
    <mergeCell ref="P76:P77"/>
    <mergeCell ref="N75:P75"/>
    <mergeCell ref="Q75:Q77"/>
    <mergeCell ref="C76:D76"/>
    <mergeCell ref="E76:E77"/>
    <mergeCell ref="F76:G76"/>
    <mergeCell ref="H76:H77"/>
    <mergeCell ref="I76:J76"/>
    <mergeCell ref="K76:K77"/>
    <mergeCell ref="N76:N77"/>
    <mergeCell ref="O76:O77"/>
    <mergeCell ref="A75:A77"/>
    <mergeCell ref="B75:B77"/>
    <mergeCell ref="C75:E75"/>
    <mergeCell ref="I75:K75"/>
    <mergeCell ref="L75:L77"/>
    <mergeCell ref="M75:M77"/>
    <mergeCell ref="Q68:Q70"/>
    <mergeCell ref="C69:D69"/>
    <mergeCell ref="E69:E70"/>
    <mergeCell ref="F69:G69"/>
    <mergeCell ref="H69:H70"/>
    <mergeCell ref="I69:J69"/>
    <mergeCell ref="K69:K70"/>
    <mergeCell ref="N69:N70"/>
    <mergeCell ref="O69:O70"/>
    <mergeCell ref="P69:P70"/>
    <mergeCell ref="O60:O61"/>
    <mergeCell ref="P60:P61"/>
    <mergeCell ref="A68:A70"/>
    <mergeCell ref="B68:B70"/>
    <mergeCell ref="C68:E68"/>
    <mergeCell ref="F68:H68"/>
    <mergeCell ref="I68:K68"/>
    <mergeCell ref="L68:L70"/>
    <mergeCell ref="M68:M70"/>
    <mergeCell ref="N68:P68"/>
    <mergeCell ref="M59:M61"/>
    <mergeCell ref="N59:P59"/>
    <mergeCell ref="Q59:Q61"/>
    <mergeCell ref="C60:D60"/>
    <mergeCell ref="E60:E61"/>
    <mergeCell ref="F60:G60"/>
    <mergeCell ref="H60:H61"/>
    <mergeCell ref="I60:J60"/>
    <mergeCell ref="K60:K61"/>
    <mergeCell ref="N60:N61"/>
    <mergeCell ref="A59:A61"/>
    <mergeCell ref="B59:B61"/>
    <mergeCell ref="C59:E59"/>
    <mergeCell ref="F59:H59"/>
    <mergeCell ref="I59:K59"/>
    <mergeCell ref="L59:L61"/>
    <mergeCell ref="Q52:Q54"/>
    <mergeCell ref="C53:D53"/>
    <mergeCell ref="E53:E54"/>
    <mergeCell ref="F53:G53"/>
    <mergeCell ref="H53:H54"/>
    <mergeCell ref="I53:J53"/>
    <mergeCell ref="K53:K54"/>
    <mergeCell ref="N53:N54"/>
    <mergeCell ref="O53:O54"/>
    <mergeCell ref="P53:P54"/>
    <mergeCell ref="P43:P44"/>
    <mergeCell ref="A52:A54"/>
    <mergeCell ref="B52:B54"/>
    <mergeCell ref="C52:E52"/>
    <mergeCell ref="F52:H52"/>
    <mergeCell ref="I52:K52"/>
    <mergeCell ref="L52:L54"/>
    <mergeCell ref="M52:M54"/>
    <mergeCell ref="N52:P52"/>
    <mergeCell ref="N42:P42"/>
    <mergeCell ref="Q42:Q44"/>
    <mergeCell ref="C43:D43"/>
    <mergeCell ref="E43:E44"/>
    <mergeCell ref="F43:G43"/>
    <mergeCell ref="H43:H44"/>
    <mergeCell ref="I43:J43"/>
    <mergeCell ref="K43:K44"/>
    <mergeCell ref="N43:N44"/>
    <mergeCell ref="O43:O44"/>
    <mergeCell ref="S37:S38"/>
    <mergeCell ref="T37:T38"/>
    <mergeCell ref="U37:U38"/>
    <mergeCell ref="A42:A44"/>
    <mergeCell ref="B42:B44"/>
    <mergeCell ref="C42:E42"/>
    <mergeCell ref="F42:H42"/>
    <mergeCell ref="I42:K42"/>
    <mergeCell ref="L42:L44"/>
    <mergeCell ref="M42:M44"/>
    <mergeCell ref="P36:P38"/>
    <mergeCell ref="Q36:Q38"/>
    <mergeCell ref="R36:R38"/>
    <mergeCell ref="S36:U36"/>
    <mergeCell ref="V36:V38"/>
    <mergeCell ref="C37:D37"/>
    <mergeCell ref="E37:E38"/>
    <mergeCell ref="F37:G37"/>
    <mergeCell ref="H37:H38"/>
    <mergeCell ref="J37:K37"/>
    <mergeCell ref="N20:N21"/>
    <mergeCell ref="O20:O21"/>
    <mergeCell ref="A36:A38"/>
    <mergeCell ref="B36:B38"/>
    <mergeCell ref="C36:H36"/>
    <mergeCell ref="I36:I38"/>
    <mergeCell ref="J36:N36"/>
    <mergeCell ref="L37:L38"/>
    <mergeCell ref="M37:N37"/>
    <mergeCell ref="O37:O38"/>
    <mergeCell ref="M19:M21"/>
    <mergeCell ref="N19:O19"/>
    <mergeCell ref="P19:P21"/>
    <mergeCell ref="Q19:Q21"/>
    <mergeCell ref="C20:D20"/>
    <mergeCell ref="E20:E21"/>
    <mergeCell ref="F20:G20"/>
    <mergeCell ref="H20:H21"/>
    <mergeCell ref="I20:J20"/>
    <mergeCell ref="K20:K21"/>
    <mergeCell ref="A19:A21"/>
    <mergeCell ref="B19:B21"/>
    <mergeCell ref="C19:E19"/>
    <mergeCell ref="F19:H19"/>
    <mergeCell ref="I19:K19"/>
    <mergeCell ref="L19:L21"/>
    <mergeCell ref="Q3:Q5"/>
    <mergeCell ref="C4:D4"/>
    <mergeCell ref="E4:E5"/>
    <mergeCell ref="F4:G4"/>
    <mergeCell ref="H4:H5"/>
    <mergeCell ref="I4:J4"/>
    <mergeCell ref="K4:K5"/>
    <mergeCell ref="N4:N5"/>
    <mergeCell ref="O4:O5"/>
    <mergeCell ref="B1:U1"/>
    <mergeCell ref="A3:A5"/>
    <mergeCell ref="B3:B5"/>
    <mergeCell ref="C3:E3"/>
    <mergeCell ref="F3:H3"/>
    <mergeCell ref="I3:K3"/>
    <mergeCell ref="L3:L5"/>
    <mergeCell ref="M3:M5"/>
    <mergeCell ref="N3:O3"/>
    <mergeCell ref="P3:P5"/>
  </mergeCells>
  <pageMargins left="0.31496062992125984" right="0.31496062992125984" top="0.35433070866141736" bottom="0.35433070866141736" header="0.31496062992125984" footer="0.31496062992125984"/>
  <pageSetup paperSize="9" scale="59" orientation="landscape" horizontalDpi="180" verticalDpi="180" r:id="rId1"/>
  <rowBreaks count="2" manualBreakCount="2">
    <brk id="33" max="22" man="1"/>
    <brk id="58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54"/>
  <sheetViews>
    <sheetView tabSelected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Q12" sqref="Q12"/>
    </sheetView>
  </sheetViews>
  <sheetFormatPr defaultRowHeight="15" x14ac:dyDescent="0.25"/>
  <cols>
    <col min="1" max="1" width="31.28515625" style="241" customWidth="1"/>
    <col min="2" max="2" width="11.7109375" style="1" customWidth="1"/>
    <col min="3" max="4" width="8.28515625" style="1" customWidth="1"/>
    <col min="5" max="5" width="12" style="1" customWidth="1"/>
    <col min="6" max="7" width="13.5703125" style="242" customWidth="1"/>
    <col min="8" max="8" width="11.5703125" style="242" customWidth="1"/>
    <col min="9" max="9" width="12.42578125" style="242" customWidth="1"/>
    <col min="10" max="11" width="12.42578125" style="36" customWidth="1"/>
    <col min="12" max="12" width="21.42578125" style="36" customWidth="1"/>
    <col min="13" max="14" width="11.5703125" style="242" customWidth="1"/>
    <col min="15" max="16" width="12.28515625" style="242" customWidth="1"/>
    <col min="17" max="20" width="8.140625" style="242" customWidth="1"/>
    <col min="21" max="21" width="7.7109375" style="1" customWidth="1"/>
    <col min="22" max="22" width="10.140625" style="169" customWidth="1"/>
    <col min="23" max="16384" width="9.140625" style="169"/>
  </cols>
  <sheetData>
    <row r="1" spans="1:33" ht="32.25" customHeight="1" x14ac:dyDescent="0.25">
      <c r="A1" s="168" t="s">
        <v>83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</row>
    <row r="2" spans="1:33" s="183" customFormat="1" ht="129.75" customHeight="1" x14ac:dyDescent="0.25">
      <c r="A2" s="170" t="s">
        <v>84</v>
      </c>
      <c r="B2" s="171" t="s">
        <v>85</v>
      </c>
      <c r="C2" s="172" t="s">
        <v>86</v>
      </c>
      <c r="D2" s="173"/>
      <c r="E2" s="174" t="s">
        <v>87</v>
      </c>
      <c r="F2" s="175" t="s">
        <v>88</v>
      </c>
      <c r="G2" s="175"/>
      <c r="H2" s="175" t="s">
        <v>89</v>
      </c>
      <c r="I2" s="175"/>
      <c r="J2" s="176" t="s">
        <v>90</v>
      </c>
      <c r="K2" s="177"/>
      <c r="L2" s="171" t="s">
        <v>91</v>
      </c>
      <c r="M2" s="175" t="s">
        <v>92</v>
      </c>
      <c r="N2" s="175"/>
      <c r="O2" s="178" t="s">
        <v>93</v>
      </c>
      <c r="P2" s="179"/>
      <c r="Q2" s="178" t="s">
        <v>94</v>
      </c>
      <c r="R2" s="179"/>
      <c r="S2" s="178" t="s">
        <v>95</v>
      </c>
      <c r="T2" s="179"/>
      <c r="U2" s="180" t="s">
        <v>96</v>
      </c>
      <c r="V2" s="181" t="s">
        <v>97</v>
      </c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</row>
    <row r="3" spans="1:33" s="183" customFormat="1" ht="18" customHeight="1" x14ac:dyDescent="0.25">
      <c r="A3" s="184" t="s">
        <v>98</v>
      </c>
      <c r="B3" s="171" t="s">
        <v>99</v>
      </c>
      <c r="C3" s="173" t="s">
        <v>100</v>
      </c>
      <c r="D3" s="173"/>
      <c r="E3" s="174" t="s">
        <v>101</v>
      </c>
      <c r="F3" s="175" t="s">
        <v>102</v>
      </c>
      <c r="G3" s="175"/>
      <c r="H3" s="175" t="s">
        <v>103</v>
      </c>
      <c r="I3" s="175"/>
      <c r="J3" s="176" t="s">
        <v>104</v>
      </c>
      <c r="K3" s="177"/>
      <c r="L3" s="171" t="s">
        <v>105</v>
      </c>
      <c r="M3" s="175" t="s">
        <v>106</v>
      </c>
      <c r="N3" s="175"/>
      <c r="O3" s="175" t="s">
        <v>106</v>
      </c>
      <c r="P3" s="175"/>
      <c r="Q3" s="175" t="s">
        <v>106</v>
      </c>
      <c r="R3" s="175"/>
      <c r="S3" s="178" t="s">
        <v>107</v>
      </c>
      <c r="T3" s="179"/>
      <c r="U3" s="185"/>
      <c r="V3" s="186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</row>
    <row r="4" spans="1:33" s="183" customFormat="1" ht="60.75" customHeight="1" thickBot="1" x14ac:dyDescent="0.3">
      <c r="A4" s="187" t="s">
        <v>108</v>
      </c>
      <c r="B4" s="188" t="s">
        <v>109</v>
      </c>
      <c r="C4" s="188" t="s">
        <v>110</v>
      </c>
      <c r="D4" s="188" t="s">
        <v>111</v>
      </c>
      <c r="E4" s="189" t="s">
        <v>109</v>
      </c>
      <c r="F4" s="190" t="s">
        <v>112</v>
      </c>
      <c r="G4" s="190" t="s">
        <v>113</v>
      </c>
      <c r="H4" s="191" t="s">
        <v>114</v>
      </c>
      <c r="I4" s="191" t="s">
        <v>115</v>
      </c>
      <c r="J4" s="188" t="s">
        <v>116</v>
      </c>
      <c r="K4" s="188" t="s">
        <v>117</v>
      </c>
      <c r="L4" s="188" t="s">
        <v>109</v>
      </c>
      <c r="M4" s="191" t="s">
        <v>118</v>
      </c>
      <c r="N4" s="191" t="s">
        <v>119</v>
      </c>
      <c r="O4" s="191" t="s">
        <v>110</v>
      </c>
      <c r="P4" s="191" t="s">
        <v>111</v>
      </c>
      <c r="Q4" s="191" t="s">
        <v>120</v>
      </c>
      <c r="R4" s="191" t="s">
        <v>121</v>
      </c>
      <c r="S4" s="191" t="s">
        <v>122</v>
      </c>
      <c r="T4" s="191" t="s">
        <v>123</v>
      </c>
      <c r="U4" s="192"/>
      <c r="V4" s="193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</row>
    <row r="5" spans="1:33" s="203" customFormat="1" ht="48.75" customHeight="1" thickBot="1" x14ac:dyDescent="0.3">
      <c r="A5" s="194" t="s">
        <v>124</v>
      </c>
      <c r="B5" s="195" t="s">
        <v>125</v>
      </c>
      <c r="C5" s="195">
        <v>10</v>
      </c>
      <c r="D5" s="195">
        <v>-10</v>
      </c>
      <c r="E5" s="196" t="s">
        <v>126</v>
      </c>
      <c r="F5" s="197">
        <v>10</v>
      </c>
      <c r="G5" s="197">
        <v>-10</v>
      </c>
      <c r="H5" s="197">
        <v>0</v>
      </c>
      <c r="I5" s="197">
        <v>-30</v>
      </c>
      <c r="J5" s="195">
        <v>10</v>
      </c>
      <c r="K5" s="195">
        <v>-10</v>
      </c>
      <c r="L5" s="195" t="s">
        <v>127</v>
      </c>
      <c r="M5" s="197">
        <v>30</v>
      </c>
      <c r="N5" s="197">
        <v>-30</v>
      </c>
      <c r="O5" s="198">
        <v>10</v>
      </c>
      <c r="P5" s="198">
        <v>-10</v>
      </c>
      <c r="Q5" s="198">
        <v>10</v>
      </c>
      <c r="R5" s="198">
        <v>-10</v>
      </c>
      <c r="S5" s="198">
        <v>-20</v>
      </c>
      <c r="T5" s="199">
        <v>0</v>
      </c>
      <c r="U5" s="200">
        <f>100+C5+50+F5+H5+J5+100+M5+O5+Q5</f>
        <v>330</v>
      </c>
      <c r="V5" s="201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2"/>
    </row>
    <row r="6" spans="1:33" ht="21.75" customHeight="1" x14ac:dyDescent="0.25">
      <c r="A6" s="204" t="s">
        <v>128</v>
      </c>
      <c r="B6" s="205">
        <f>'[1]Уровень исп. ГЗ'!R39</f>
        <v>100</v>
      </c>
      <c r="C6" s="206">
        <v>10</v>
      </c>
      <c r="D6" s="206"/>
      <c r="E6" s="206">
        <f>'[1]Уровень исп. ГЗ'!V39</f>
        <v>50</v>
      </c>
      <c r="F6" s="206">
        <v>10</v>
      </c>
      <c r="G6" s="206"/>
      <c r="H6" s="206">
        <v>0</v>
      </c>
      <c r="I6" s="206"/>
      <c r="J6" s="207"/>
      <c r="K6" s="207">
        <v>-10</v>
      </c>
      <c r="L6" s="207">
        <f>'[1]Уровень сред ЗП'!J6</f>
        <v>100</v>
      </c>
      <c r="M6" s="206">
        <v>30</v>
      </c>
      <c r="N6" s="206"/>
      <c r="O6" s="206">
        <v>10</v>
      </c>
      <c r="P6" s="206"/>
      <c r="Q6" s="206">
        <v>10</v>
      </c>
      <c r="R6" s="206"/>
      <c r="S6" s="206"/>
      <c r="T6" s="206">
        <v>0</v>
      </c>
      <c r="U6" s="205">
        <f t="shared" ref="U6:U37" si="0">SUM(B6:T6)</f>
        <v>310</v>
      </c>
      <c r="V6" s="208">
        <f>(330-(330-U6))/330*100</f>
        <v>93.939393939393938</v>
      </c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</row>
    <row r="7" spans="1:33" ht="21.75" customHeight="1" x14ac:dyDescent="0.25">
      <c r="A7" s="210" t="s">
        <v>129</v>
      </c>
      <c r="B7" s="211">
        <f>'[1]Уровень исп. ГЗ'!M45</f>
        <v>100</v>
      </c>
      <c r="C7" s="212">
        <v>10</v>
      </c>
      <c r="D7" s="211"/>
      <c r="E7" s="211">
        <f>'[1]Уровень исп. ГЗ'!Q45</f>
        <v>30</v>
      </c>
      <c r="F7" s="212">
        <v>10</v>
      </c>
      <c r="G7" s="212"/>
      <c r="H7" s="212">
        <v>0</v>
      </c>
      <c r="I7" s="212"/>
      <c r="J7" s="207"/>
      <c r="K7" s="207">
        <v>-10</v>
      </c>
      <c r="L7" s="207">
        <f>'[1]Уровень сред ЗП'!J7</f>
        <v>85</v>
      </c>
      <c r="M7" s="206">
        <v>30</v>
      </c>
      <c r="N7" s="212"/>
      <c r="O7" s="206">
        <v>10</v>
      </c>
      <c r="P7" s="212"/>
      <c r="Q7" s="206">
        <v>10</v>
      </c>
      <c r="R7" s="212"/>
      <c r="S7" s="212"/>
      <c r="T7" s="206">
        <v>0</v>
      </c>
      <c r="U7" s="211">
        <f t="shared" si="0"/>
        <v>275</v>
      </c>
      <c r="V7" s="208">
        <f t="shared" ref="V7:V45" si="1">(330-(330-U7))/330*100</f>
        <v>83.333333333333343</v>
      </c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</row>
    <row r="8" spans="1:33" ht="21.75" customHeight="1" x14ac:dyDescent="0.25">
      <c r="A8" s="210" t="s">
        <v>130</v>
      </c>
      <c r="B8" s="211">
        <f>'[1]Уровень исп. ГЗ'!M46</f>
        <v>85</v>
      </c>
      <c r="C8" s="212">
        <v>10</v>
      </c>
      <c r="D8" s="211"/>
      <c r="E8" s="211">
        <f>'[1]Уровень исп. ГЗ'!Q46</f>
        <v>50</v>
      </c>
      <c r="F8" s="212">
        <v>10</v>
      </c>
      <c r="G8" s="212"/>
      <c r="H8" s="212">
        <v>0</v>
      </c>
      <c r="I8" s="212"/>
      <c r="J8" s="207"/>
      <c r="K8" s="207">
        <v>-10</v>
      </c>
      <c r="L8" s="207">
        <f>'[1]Уровень сред ЗП'!J8</f>
        <v>85</v>
      </c>
      <c r="M8" s="206">
        <v>30</v>
      </c>
      <c r="N8" s="212"/>
      <c r="O8" s="206">
        <v>10</v>
      </c>
      <c r="P8" s="212"/>
      <c r="Q8" s="206">
        <v>10</v>
      </c>
      <c r="R8" s="212"/>
      <c r="S8" s="212"/>
      <c r="T8" s="206">
        <v>0</v>
      </c>
      <c r="U8" s="211">
        <f t="shared" si="0"/>
        <v>280</v>
      </c>
      <c r="V8" s="208">
        <f t="shared" si="1"/>
        <v>84.848484848484844</v>
      </c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</row>
    <row r="9" spans="1:33" ht="21.75" customHeight="1" x14ac:dyDescent="0.25">
      <c r="A9" s="214" t="s">
        <v>131</v>
      </c>
      <c r="B9" s="211">
        <f>'[1]Уровень исп. ГЗ'!M47</f>
        <v>100</v>
      </c>
      <c r="C9" s="212">
        <v>10</v>
      </c>
      <c r="D9" s="211"/>
      <c r="E9" s="211">
        <f>'[1]Уровень исп. ГЗ'!Q47</f>
        <v>50</v>
      </c>
      <c r="F9" s="212">
        <v>10</v>
      </c>
      <c r="G9" s="212"/>
      <c r="H9" s="212">
        <v>0</v>
      </c>
      <c r="I9" s="212"/>
      <c r="J9" s="207">
        <v>10</v>
      </c>
      <c r="K9" s="207"/>
      <c r="L9" s="207">
        <f>'[1]Уровень сред ЗП'!J9</f>
        <v>100</v>
      </c>
      <c r="M9" s="206">
        <v>30</v>
      </c>
      <c r="N9" s="212"/>
      <c r="O9" s="206">
        <v>10</v>
      </c>
      <c r="P9" s="212"/>
      <c r="Q9" s="206">
        <v>10</v>
      </c>
      <c r="R9" s="212"/>
      <c r="S9" s="212"/>
      <c r="T9" s="206">
        <v>0</v>
      </c>
      <c r="U9" s="211">
        <f t="shared" si="0"/>
        <v>330</v>
      </c>
      <c r="V9" s="208">
        <f t="shared" si="1"/>
        <v>100</v>
      </c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</row>
    <row r="10" spans="1:33" ht="21.75" customHeight="1" x14ac:dyDescent="0.25">
      <c r="A10" s="214" t="s">
        <v>132</v>
      </c>
      <c r="B10" s="211">
        <f>'[1]Уровень исп. ГЗ'!M48</f>
        <v>85</v>
      </c>
      <c r="C10" s="212">
        <v>10</v>
      </c>
      <c r="D10" s="211"/>
      <c r="E10" s="211">
        <f>'[1]Уровень исп. ГЗ'!Q48</f>
        <v>0</v>
      </c>
      <c r="F10" s="212">
        <v>10</v>
      </c>
      <c r="G10" s="212"/>
      <c r="H10" s="212">
        <v>0</v>
      </c>
      <c r="I10" s="212"/>
      <c r="J10" s="207"/>
      <c r="K10" s="207">
        <v>-10</v>
      </c>
      <c r="L10" s="207">
        <f>'[1]Уровень сред ЗП'!J10</f>
        <v>100</v>
      </c>
      <c r="M10" s="206">
        <v>30</v>
      </c>
      <c r="N10" s="212"/>
      <c r="O10" s="206">
        <v>10</v>
      </c>
      <c r="P10" s="212"/>
      <c r="Q10" s="206">
        <v>10</v>
      </c>
      <c r="R10" s="212"/>
      <c r="S10" s="212"/>
      <c r="T10" s="206">
        <v>0</v>
      </c>
      <c r="U10" s="211">
        <f t="shared" si="0"/>
        <v>245</v>
      </c>
      <c r="V10" s="208">
        <f t="shared" si="1"/>
        <v>74.242424242424249</v>
      </c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</row>
    <row r="11" spans="1:33" ht="21.75" customHeight="1" x14ac:dyDescent="0.25">
      <c r="A11" s="214" t="s">
        <v>133</v>
      </c>
      <c r="B11" s="211">
        <f>'[1]Уровень исп. ГЗ'!M49</f>
        <v>85</v>
      </c>
      <c r="C11" s="212">
        <v>10</v>
      </c>
      <c r="D11" s="211"/>
      <c r="E11" s="211">
        <f>'[1]Уровень исп. ГЗ'!Q49</f>
        <v>30</v>
      </c>
      <c r="F11" s="212">
        <v>10</v>
      </c>
      <c r="G11" s="212"/>
      <c r="H11" s="212">
        <v>0</v>
      </c>
      <c r="I11" s="212"/>
      <c r="J11" s="207">
        <v>10</v>
      </c>
      <c r="K11" s="207"/>
      <c r="L11" s="207">
        <f>'[1]Уровень сред ЗП'!J11</f>
        <v>100</v>
      </c>
      <c r="M11" s="206">
        <v>30</v>
      </c>
      <c r="N11" s="212"/>
      <c r="O11" s="206"/>
      <c r="P11" s="212">
        <v>-10</v>
      </c>
      <c r="Q11" s="206">
        <v>10</v>
      </c>
      <c r="R11" s="212"/>
      <c r="S11" s="212"/>
      <c r="T11" s="206">
        <v>0</v>
      </c>
      <c r="U11" s="211">
        <f t="shared" si="0"/>
        <v>275</v>
      </c>
      <c r="V11" s="208">
        <f t="shared" si="1"/>
        <v>83.333333333333343</v>
      </c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</row>
    <row r="12" spans="1:33" ht="21.75" customHeight="1" x14ac:dyDescent="0.25">
      <c r="A12" s="215" t="s">
        <v>134</v>
      </c>
      <c r="B12" s="211">
        <f>'[1]Уровень исп. ГЗ'!M55</f>
        <v>100</v>
      </c>
      <c r="C12" s="212">
        <v>10</v>
      </c>
      <c r="D12" s="211"/>
      <c r="E12" s="211">
        <f>'[1]Уровень исп. ГЗ'!Q55</f>
        <v>50</v>
      </c>
      <c r="F12" s="212">
        <v>10</v>
      </c>
      <c r="G12" s="212"/>
      <c r="H12" s="212">
        <v>0</v>
      </c>
      <c r="I12" s="212"/>
      <c r="J12" s="207"/>
      <c r="K12" s="207">
        <v>-10</v>
      </c>
      <c r="L12" s="207">
        <v>85</v>
      </c>
      <c r="M12" s="206">
        <v>30</v>
      </c>
      <c r="N12" s="212"/>
      <c r="O12" s="206">
        <v>10</v>
      </c>
      <c r="P12" s="212"/>
      <c r="Q12" s="206">
        <v>10</v>
      </c>
      <c r="R12" s="212"/>
      <c r="S12" s="212"/>
      <c r="T12" s="206">
        <v>0</v>
      </c>
      <c r="U12" s="211">
        <f t="shared" si="0"/>
        <v>295</v>
      </c>
      <c r="V12" s="208">
        <f t="shared" si="1"/>
        <v>89.393939393939391</v>
      </c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</row>
    <row r="13" spans="1:33" ht="21.75" customHeight="1" x14ac:dyDescent="0.25">
      <c r="A13" s="210" t="s">
        <v>135</v>
      </c>
      <c r="B13" s="211">
        <f>'[1]Уровень исп. ГЗ'!M56</f>
        <v>85</v>
      </c>
      <c r="C13" s="212">
        <v>10</v>
      </c>
      <c r="D13" s="211"/>
      <c r="E13" s="211">
        <f>'[1]Уровень исп. ГЗ'!Q56</f>
        <v>0</v>
      </c>
      <c r="F13" s="212">
        <v>10</v>
      </c>
      <c r="G13" s="212"/>
      <c r="H13" s="212">
        <v>0</v>
      </c>
      <c r="I13" s="212"/>
      <c r="J13" s="207"/>
      <c r="K13" s="207">
        <v>-10</v>
      </c>
      <c r="L13" s="207">
        <f>'[1]Уровень сред ЗП'!J13</f>
        <v>100</v>
      </c>
      <c r="M13" s="206">
        <v>30</v>
      </c>
      <c r="N13" s="212"/>
      <c r="O13" s="206">
        <v>10</v>
      </c>
      <c r="P13" s="212"/>
      <c r="Q13" s="206">
        <v>10</v>
      </c>
      <c r="R13" s="212"/>
      <c r="S13" s="212"/>
      <c r="T13" s="206">
        <v>0</v>
      </c>
      <c r="U13" s="211">
        <f t="shared" si="0"/>
        <v>245</v>
      </c>
      <c r="V13" s="208">
        <f t="shared" si="1"/>
        <v>74.242424242424249</v>
      </c>
      <c r="W13" s="213"/>
      <c r="X13" s="213"/>
      <c r="Y13" s="213"/>
      <c r="Z13" s="213"/>
      <c r="AA13" s="213"/>
      <c r="AB13" s="213"/>
      <c r="AC13" s="213"/>
      <c r="AD13" s="213"/>
      <c r="AE13" s="213"/>
      <c r="AF13" s="213"/>
      <c r="AG13" s="213"/>
    </row>
    <row r="14" spans="1:33" ht="21.75" customHeight="1" x14ac:dyDescent="0.25">
      <c r="A14" s="215" t="s">
        <v>136</v>
      </c>
      <c r="B14" s="211">
        <f>'[1]Уровень исп. ГЗ'!M57</f>
        <v>100</v>
      </c>
      <c r="C14" s="212">
        <v>10</v>
      </c>
      <c r="D14" s="211"/>
      <c r="E14" s="211">
        <f>'[1]Уровень исп. ГЗ'!Q57</f>
        <v>0</v>
      </c>
      <c r="F14" s="212">
        <v>10</v>
      </c>
      <c r="G14" s="212"/>
      <c r="H14" s="212">
        <v>0</v>
      </c>
      <c r="I14" s="212"/>
      <c r="J14" s="207">
        <v>10</v>
      </c>
      <c r="K14" s="207"/>
      <c r="L14" s="207">
        <f>'[1]Уровень сред ЗП'!J14</f>
        <v>85</v>
      </c>
      <c r="M14" s="206">
        <v>30</v>
      </c>
      <c r="N14" s="212"/>
      <c r="O14" s="206">
        <v>10</v>
      </c>
      <c r="P14" s="212"/>
      <c r="Q14" s="206">
        <v>10</v>
      </c>
      <c r="R14" s="212"/>
      <c r="S14" s="212"/>
      <c r="T14" s="206">
        <v>0</v>
      </c>
      <c r="U14" s="211">
        <f t="shared" si="0"/>
        <v>265</v>
      </c>
      <c r="V14" s="208">
        <f t="shared" si="1"/>
        <v>80.303030303030297</v>
      </c>
      <c r="W14" s="213"/>
      <c r="X14" s="213"/>
      <c r="Y14" s="213"/>
      <c r="Z14" s="213"/>
      <c r="AA14" s="213"/>
      <c r="AB14" s="213"/>
      <c r="AC14" s="213"/>
      <c r="AD14" s="213"/>
      <c r="AE14" s="213"/>
      <c r="AF14" s="213"/>
      <c r="AG14" s="213"/>
    </row>
    <row r="15" spans="1:33" ht="21.75" customHeight="1" x14ac:dyDescent="0.25">
      <c r="A15" s="216" t="s">
        <v>137</v>
      </c>
      <c r="B15" s="211">
        <f>'[1]Уровень исп. ГЗ'!M6</f>
        <v>85</v>
      </c>
      <c r="C15" s="212">
        <v>10</v>
      </c>
      <c r="D15" s="211"/>
      <c r="E15" s="211">
        <f>'[1]Уровень исп. ГЗ'!Q6</f>
        <v>50</v>
      </c>
      <c r="F15" s="212">
        <v>10</v>
      </c>
      <c r="G15" s="212"/>
      <c r="H15" s="212">
        <v>0</v>
      </c>
      <c r="I15" s="212"/>
      <c r="J15" s="207">
        <v>10</v>
      </c>
      <c r="K15" s="207"/>
      <c r="L15" s="207">
        <f>'[1]Уровень сред ЗП'!J15</f>
        <v>100</v>
      </c>
      <c r="M15" s="206">
        <v>30</v>
      </c>
      <c r="N15" s="212"/>
      <c r="O15" s="206">
        <v>10</v>
      </c>
      <c r="P15" s="212"/>
      <c r="Q15" s="206">
        <v>10</v>
      </c>
      <c r="R15" s="212"/>
      <c r="S15" s="212"/>
      <c r="T15" s="206">
        <v>0</v>
      </c>
      <c r="U15" s="211">
        <f t="shared" si="0"/>
        <v>315</v>
      </c>
      <c r="V15" s="208">
        <f t="shared" si="1"/>
        <v>95.454545454545453</v>
      </c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</row>
    <row r="16" spans="1:33" s="222" customFormat="1" ht="21.75" customHeight="1" x14ac:dyDescent="0.25">
      <c r="A16" s="217" t="s">
        <v>138</v>
      </c>
      <c r="B16" s="218">
        <f>'[1]Уровень исп. ГЗ'!M7</f>
        <v>85</v>
      </c>
      <c r="C16" s="218">
        <v>10</v>
      </c>
      <c r="D16" s="218"/>
      <c r="E16" s="218">
        <f>'[1]Уровень исп. ГЗ'!Q7</f>
        <v>50</v>
      </c>
      <c r="F16" s="218">
        <v>10</v>
      </c>
      <c r="G16" s="218"/>
      <c r="H16" s="218">
        <v>0</v>
      </c>
      <c r="I16" s="218"/>
      <c r="J16" s="219">
        <v>10</v>
      </c>
      <c r="K16" s="219"/>
      <c r="L16" s="219">
        <f>'[1]Уровень сред ЗП'!J16</f>
        <v>85</v>
      </c>
      <c r="M16" s="219"/>
      <c r="N16" s="218">
        <v>-30</v>
      </c>
      <c r="O16" s="219">
        <v>10</v>
      </c>
      <c r="P16" s="218"/>
      <c r="Q16" s="219">
        <v>10</v>
      </c>
      <c r="R16" s="218"/>
      <c r="S16" s="218"/>
      <c r="T16" s="219">
        <v>0</v>
      </c>
      <c r="U16" s="218">
        <f t="shared" si="0"/>
        <v>240</v>
      </c>
      <c r="V16" s="220">
        <f t="shared" si="1"/>
        <v>72.727272727272734</v>
      </c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</row>
    <row r="17" spans="1:33" ht="21.75" customHeight="1" x14ac:dyDescent="0.25">
      <c r="A17" s="216" t="s">
        <v>139</v>
      </c>
      <c r="B17" s="211">
        <f>'[1]Уровень исп. ГЗ'!M8</f>
        <v>85</v>
      </c>
      <c r="C17" s="212">
        <v>10</v>
      </c>
      <c r="D17" s="211"/>
      <c r="E17" s="211">
        <f>'[1]Уровень исп. ГЗ'!Q8</f>
        <v>50</v>
      </c>
      <c r="F17" s="212">
        <v>10</v>
      </c>
      <c r="G17" s="212"/>
      <c r="H17" s="212">
        <v>0</v>
      </c>
      <c r="I17" s="212"/>
      <c r="J17" s="207"/>
      <c r="K17" s="207">
        <v>-10</v>
      </c>
      <c r="L17" s="207">
        <f>'[1]Уровень сред ЗП'!J17</f>
        <v>85</v>
      </c>
      <c r="M17" s="206">
        <v>30</v>
      </c>
      <c r="N17" s="212"/>
      <c r="O17" s="206">
        <v>10</v>
      </c>
      <c r="P17" s="212"/>
      <c r="Q17" s="206">
        <v>10</v>
      </c>
      <c r="R17" s="212"/>
      <c r="S17" s="212"/>
      <c r="T17" s="206">
        <v>0</v>
      </c>
      <c r="U17" s="211">
        <f t="shared" si="0"/>
        <v>280</v>
      </c>
      <c r="V17" s="208">
        <f t="shared" si="1"/>
        <v>84.848484848484844</v>
      </c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</row>
    <row r="18" spans="1:33" ht="21.75" customHeight="1" x14ac:dyDescent="0.25">
      <c r="A18" s="223" t="s">
        <v>140</v>
      </c>
      <c r="B18" s="211">
        <f>'[1]Уровень исп. ГЗ'!M9</f>
        <v>85</v>
      </c>
      <c r="C18" s="212">
        <v>10</v>
      </c>
      <c r="D18" s="211"/>
      <c r="E18" s="211">
        <f>'[1]Уровень исп. ГЗ'!Q9</f>
        <v>30</v>
      </c>
      <c r="F18" s="212">
        <v>10</v>
      </c>
      <c r="G18" s="212"/>
      <c r="H18" s="212">
        <v>0</v>
      </c>
      <c r="I18" s="212"/>
      <c r="J18" s="207">
        <v>10</v>
      </c>
      <c r="K18" s="207"/>
      <c r="L18" s="207">
        <f>'[1]Уровень сред ЗП'!J18</f>
        <v>85</v>
      </c>
      <c r="M18" s="206">
        <v>30</v>
      </c>
      <c r="N18" s="212"/>
      <c r="O18" s="206">
        <v>10</v>
      </c>
      <c r="P18" s="212"/>
      <c r="Q18" s="206">
        <v>10</v>
      </c>
      <c r="R18" s="212"/>
      <c r="S18" s="212"/>
      <c r="T18" s="206">
        <v>0</v>
      </c>
      <c r="U18" s="211">
        <f t="shared" si="0"/>
        <v>280</v>
      </c>
      <c r="V18" s="208">
        <f t="shared" si="1"/>
        <v>84.848484848484844</v>
      </c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</row>
    <row r="19" spans="1:33" s="222" customFormat="1" ht="21.75" customHeight="1" x14ac:dyDescent="0.25">
      <c r="A19" s="217" t="s">
        <v>141</v>
      </c>
      <c r="B19" s="218">
        <f>'[1]Уровень исп. ГЗ'!M10</f>
        <v>100</v>
      </c>
      <c r="C19" s="218">
        <v>10</v>
      </c>
      <c r="D19" s="218"/>
      <c r="E19" s="218">
        <f>'[1]Уровень исп. ГЗ'!Q10</f>
        <v>50</v>
      </c>
      <c r="F19" s="218">
        <v>10</v>
      </c>
      <c r="G19" s="218"/>
      <c r="H19" s="218">
        <v>0</v>
      </c>
      <c r="I19" s="218"/>
      <c r="J19" s="219"/>
      <c r="K19" s="219">
        <v>-10</v>
      </c>
      <c r="L19" s="219">
        <f>'[1]Уровень сред ЗП'!J19</f>
        <v>100</v>
      </c>
      <c r="M19" s="219"/>
      <c r="N19" s="218">
        <v>-30</v>
      </c>
      <c r="O19" s="219">
        <v>10</v>
      </c>
      <c r="P19" s="218"/>
      <c r="Q19" s="219">
        <v>10</v>
      </c>
      <c r="R19" s="218"/>
      <c r="S19" s="218"/>
      <c r="T19" s="219">
        <v>0</v>
      </c>
      <c r="U19" s="218">
        <f t="shared" si="0"/>
        <v>250</v>
      </c>
      <c r="V19" s="220">
        <f t="shared" si="1"/>
        <v>75.757575757575751</v>
      </c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</row>
    <row r="20" spans="1:33" ht="21.75" customHeight="1" x14ac:dyDescent="0.25">
      <c r="A20" s="216" t="s">
        <v>23</v>
      </c>
      <c r="B20" s="211">
        <f>'[1]Уровень исп. ГЗ'!M11</f>
        <v>100</v>
      </c>
      <c r="C20" s="212">
        <v>10</v>
      </c>
      <c r="D20" s="211"/>
      <c r="E20" s="211">
        <f>'[1]Уровень исп. ГЗ'!Q11</f>
        <v>50</v>
      </c>
      <c r="F20" s="212">
        <v>10</v>
      </c>
      <c r="G20" s="212"/>
      <c r="H20" s="212">
        <v>0</v>
      </c>
      <c r="I20" s="212"/>
      <c r="J20" s="207">
        <v>10</v>
      </c>
      <c r="K20" s="207"/>
      <c r="L20" s="207">
        <f>'[1]Уровень сред ЗП'!J20</f>
        <v>100</v>
      </c>
      <c r="M20" s="206">
        <v>30</v>
      </c>
      <c r="N20" s="212"/>
      <c r="O20" s="206">
        <v>10</v>
      </c>
      <c r="P20" s="212"/>
      <c r="Q20" s="206">
        <v>10</v>
      </c>
      <c r="R20" s="212"/>
      <c r="S20" s="212"/>
      <c r="T20" s="206">
        <v>0</v>
      </c>
      <c r="U20" s="211">
        <f t="shared" si="0"/>
        <v>330</v>
      </c>
      <c r="V20" s="208">
        <f t="shared" si="1"/>
        <v>100</v>
      </c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</row>
    <row r="21" spans="1:33" ht="21.75" customHeight="1" x14ac:dyDescent="0.25">
      <c r="A21" s="216" t="s">
        <v>24</v>
      </c>
      <c r="B21" s="211">
        <f>'[1]Уровень исп. ГЗ'!M12</f>
        <v>85</v>
      </c>
      <c r="C21" s="212">
        <v>10</v>
      </c>
      <c r="D21" s="211"/>
      <c r="E21" s="211">
        <f>'[1]Уровень исп. ГЗ'!Q12</f>
        <v>50</v>
      </c>
      <c r="F21" s="212">
        <v>10</v>
      </c>
      <c r="G21" s="212"/>
      <c r="H21" s="212">
        <v>0</v>
      </c>
      <c r="I21" s="212"/>
      <c r="J21" s="207"/>
      <c r="K21" s="207">
        <v>-10</v>
      </c>
      <c r="L21" s="207">
        <f>'[1]Уровень сред ЗП'!J21</f>
        <v>100</v>
      </c>
      <c r="M21" s="206">
        <v>30</v>
      </c>
      <c r="N21" s="212"/>
      <c r="O21" s="206">
        <v>10</v>
      </c>
      <c r="P21" s="212"/>
      <c r="Q21" s="206">
        <v>10</v>
      </c>
      <c r="R21" s="212"/>
      <c r="S21" s="212"/>
      <c r="T21" s="206">
        <v>0</v>
      </c>
      <c r="U21" s="211">
        <f t="shared" si="0"/>
        <v>295</v>
      </c>
      <c r="V21" s="208">
        <f t="shared" si="1"/>
        <v>89.393939393939391</v>
      </c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</row>
    <row r="22" spans="1:33" ht="21.75" customHeight="1" x14ac:dyDescent="0.25">
      <c r="A22" s="216" t="s">
        <v>142</v>
      </c>
      <c r="B22" s="211">
        <f>'[1]Уровень исп. ГЗ'!M13</f>
        <v>100</v>
      </c>
      <c r="C22" s="212">
        <v>10</v>
      </c>
      <c r="D22" s="211"/>
      <c r="E22" s="211">
        <f>'[1]Уровень исп. ГЗ'!Q13</f>
        <v>50</v>
      </c>
      <c r="F22" s="212">
        <v>10</v>
      </c>
      <c r="G22" s="212"/>
      <c r="H22" s="212">
        <v>0</v>
      </c>
      <c r="I22" s="212"/>
      <c r="J22" s="207"/>
      <c r="K22" s="207">
        <v>-10</v>
      </c>
      <c r="L22" s="207">
        <f>'[1]Уровень сред ЗП'!J22</f>
        <v>100</v>
      </c>
      <c r="M22" s="206">
        <v>30</v>
      </c>
      <c r="N22" s="212"/>
      <c r="O22" s="206">
        <v>10</v>
      </c>
      <c r="P22" s="212"/>
      <c r="Q22" s="206">
        <v>10</v>
      </c>
      <c r="R22" s="212"/>
      <c r="S22" s="212"/>
      <c r="T22" s="206">
        <v>0</v>
      </c>
      <c r="U22" s="211">
        <f t="shared" si="0"/>
        <v>310</v>
      </c>
      <c r="V22" s="208">
        <f t="shared" si="1"/>
        <v>93.939393939393938</v>
      </c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</row>
    <row r="23" spans="1:33" s="222" customFormat="1" ht="21.75" customHeight="1" x14ac:dyDescent="0.25">
      <c r="A23" s="217" t="s">
        <v>143</v>
      </c>
      <c r="B23" s="218">
        <f>'[1]Уровень исп. ГЗ'!M14</f>
        <v>85</v>
      </c>
      <c r="C23" s="218">
        <v>10</v>
      </c>
      <c r="D23" s="218"/>
      <c r="E23" s="218">
        <f>'[1]Уровень исп. ГЗ'!Q14</f>
        <v>0</v>
      </c>
      <c r="F23" s="218">
        <v>10</v>
      </c>
      <c r="G23" s="218"/>
      <c r="H23" s="218">
        <v>0</v>
      </c>
      <c r="I23" s="218"/>
      <c r="J23" s="219"/>
      <c r="K23" s="219">
        <v>-10</v>
      </c>
      <c r="L23" s="219">
        <f>'[1]Уровень сред ЗП'!J23</f>
        <v>100</v>
      </c>
      <c r="M23" s="219"/>
      <c r="N23" s="218">
        <v>-30</v>
      </c>
      <c r="O23" s="219">
        <v>10</v>
      </c>
      <c r="P23" s="218"/>
      <c r="Q23" s="219">
        <v>10</v>
      </c>
      <c r="R23" s="218"/>
      <c r="S23" s="218"/>
      <c r="T23" s="219">
        <v>0</v>
      </c>
      <c r="U23" s="218">
        <f t="shared" si="0"/>
        <v>185</v>
      </c>
      <c r="V23" s="220">
        <f t="shared" si="1"/>
        <v>56.060606060606055</v>
      </c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</row>
    <row r="24" spans="1:33" ht="21.75" customHeight="1" x14ac:dyDescent="0.25">
      <c r="A24" s="216" t="s">
        <v>27</v>
      </c>
      <c r="B24" s="211">
        <f>'[1]Уровень исп. ГЗ'!M15</f>
        <v>85</v>
      </c>
      <c r="C24" s="212">
        <v>10</v>
      </c>
      <c r="D24" s="211"/>
      <c r="E24" s="211">
        <f>'[1]Уровень исп. ГЗ'!Q15</f>
        <v>50</v>
      </c>
      <c r="F24" s="212">
        <v>10</v>
      </c>
      <c r="G24" s="212"/>
      <c r="H24" s="212">
        <v>0</v>
      </c>
      <c r="I24" s="212"/>
      <c r="J24" s="207">
        <v>10</v>
      </c>
      <c r="K24" s="207"/>
      <c r="L24" s="207">
        <f>'[1]Уровень сред ЗП'!J24</f>
        <v>100</v>
      </c>
      <c r="M24" s="206">
        <v>30</v>
      </c>
      <c r="N24" s="212"/>
      <c r="O24" s="206">
        <v>10</v>
      </c>
      <c r="P24" s="212"/>
      <c r="Q24" s="206">
        <v>10</v>
      </c>
      <c r="R24" s="212"/>
      <c r="S24" s="212"/>
      <c r="T24" s="206">
        <v>0</v>
      </c>
      <c r="U24" s="211">
        <f t="shared" si="0"/>
        <v>315</v>
      </c>
      <c r="V24" s="208">
        <f t="shared" si="1"/>
        <v>95.454545454545453</v>
      </c>
      <c r="W24" s="213"/>
      <c r="X24" s="213"/>
      <c r="Y24" s="213"/>
      <c r="Z24" s="213"/>
      <c r="AA24" s="213"/>
      <c r="AB24" s="213"/>
      <c r="AC24" s="213"/>
      <c r="AD24" s="213"/>
      <c r="AE24" s="213"/>
      <c r="AF24" s="213"/>
      <c r="AG24" s="213"/>
    </row>
    <row r="25" spans="1:33" ht="21.75" customHeight="1" x14ac:dyDescent="0.25">
      <c r="A25" s="216" t="s">
        <v>28</v>
      </c>
      <c r="B25" s="211">
        <f>'[1]Уровень исп. ГЗ'!M16</f>
        <v>85</v>
      </c>
      <c r="C25" s="212">
        <v>10</v>
      </c>
      <c r="D25" s="211"/>
      <c r="E25" s="211">
        <f>'[1]Уровень исп. ГЗ'!Q16</f>
        <v>50</v>
      </c>
      <c r="F25" s="212">
        <v>10</v>
      </c>
      <c r="G25" s="212"/>
      <c r="H25" s="212">
        <v>0</v>
      </c>
      <c r="I25" s="212"/>
      <c r="J25" s="207"/>
      <c r="K25" s="207">
        <v>-10</v>
      </c>
      <c r="L25" s="207">
        <f>'[1]Уровень сред ЗП'!J25</f>
        <v>85</v>
      </c>
      <c r="M25" s="206">
        <v>30</v>
      </c>
      <c r="N25" s="212"/>
      <c r="O25" s="206">
        <v>10</v>
      </c>
      <c r="P25" s="212"/>
      <c r="Q25" s="206">
        <v>10</v>
      </c>
      <c r="R25" s="212"/>
      <c r="S25" s="212"/>
      <c r="T25" s="206">
        <v>0</v>
      </c>
      <c r="U25" s="211">
        <f t="shared" si="0"/>
        <v>280</v>
      </c>
      <c r="V25" s="208">
        <f t="shared" si="1"/>
        <v>84.848484848484844</v>
      </c>
      <c r="W25" s="213"/>
      <c r="X25" s="213"/>
      <c r="Y25" s="213"/>
      <c r="Z25" s="213"/>
      <c r="AA25" s="213"/>
      <c r="AB25" s="213"/>
      <c r="AC25" s="213"/>
      <c r="AD25" s="213"/>
      <c r="AE25" s="213"/>
      <c r="AF25" s="213"/>
      <c r="AG25" s="213"/>
    </row>
    <row r="26" spans="1:33" ht="21.75" customHeight="1" x14ac:dyDescent="0.25">
      <c r="A26" s="216" t="s">
        <v>29</v>
      </c>
      <c r="B26" s="211">
        <f>'[1]Уровень исп. ГЗ'!M17</f>
        <v>100</v>
      </c>
      <c r="C26" s="212">
        <v>10</v>
      </c>
      <c r="D26" s="211"/>
      <c r="E26" s="211">
        <f>'[1]Уровень исп. ГЗ'!Q17</f>
        <v>0</v>
      </c>
      <c r="F26" s="212">
        <v>10</v>
      </c>
      <c r="G26" s="212"/>
      <c r="H26" s="212">
        <v>0</v>
      </c>
      <c r="I26" s="212"/>
      <c r="J26" s="207">
        <v>10</v>
      </c>
      <c r="K26" s="207"/>
      <c r="L26" s="207">
        <f>'[1]Уровень сред ЗП'!J26</f>
        <v>100</v>
      </c>
      <c r="M26" s="206">
        <v>30</v>
      </c>
      <c r="N26" s="212"/>
      <c r="O26" s="206">
        <v>10</v>
      </c>
      <c r="P26" s="212"/>
      <c r="Q26" s="206">
        <v>10</v>
      </c>
      <c r="R26" s="212"/>
      <c r="S26" s="212"/>
      <c r="T26" s="206">
        <v>0</v>
      </c>
      <c r="U26" s="211">
        <f t="shared" si="0"/>
        <v>280</v>
      </c>
      <c r="V26" s="208">
        <f t="shared" si="1"/>
        <v>84.848484848484844</v>
      </c>
      <c r="W26" s="213"/>
      <c r="X26" s="213"/>
      <c r="Y26" s="213"/>
      <c r="Z26" s="213"/>
      <c r="AA26" s="213"/>
      <c r="AB26" s="213"/>
      <c r="AC26" s="213"/>
      <c r="AD26" s="213"/>
      <c r="AE26" s="213"/>
      <c r="AF26" s="213"/>
      <c r="AG26" s="213"/>
    </row>
    <row r="27" spans="1:33" ht="21.75" customHeight="1" x14ac:dyDescent="0.25">
      <c r="A27" s="216" t="s">
        <v>33</v>
      </c>
      <c r="B27" s="211">
        <f>'[1]Уровень исп. ГЗ'!M22</f>
        <v>100</v>
      </c>
      <c r="C27" s="212">
        <v>10</v>
      </c>
      <c r="D27" s="211"/>
      <c r="E27" s="211">
        <f>'[1]Уровень исп. ГЗ'!Q22</f>
        <v>50</v>
      </c>
      <c r="F27" s="212"/>
      <c r="G27" s="212">
        <v>-10</v>
      </c>
      <c r="H27" s="212">
        <v>0</v>
      </c>
      <c r="I27" s="212"/>
      <c r="J27" s="207">
        <v>10</v>
      </c>
      <c r="K27" s="207"/>
      <c r="L27" s="207">
        <f>'[1]Уровень сред ЗП'!J27</f>
        <v>85</v>
      </c>
      <c r="M27" s="206">
        <v>30</v>
      </c>
      <c r="N27" s="212"/>
      <c r="O27" s="206">
        <v>10</v>
      </c>
      <c r="P27" s="212"/>
      <c r="Q27" s="206">
        <v>10</v>
      </c>
      <c r="R27" s="212"/>
      <c r="S27" s="212"/>
      <c r="T27" s="206">
        <v>0</v>
      </c>
      <c r="U27" s="211">
        <f t="shared" si="0"/>
        <v>295</v>
      </c>
      <c r="V27" s="208">
        <f t="shared" si="1"/>
        <v>89.393939393939391</v>
      </c>
      <c r="W27" s="213"/>
      <c r="X27" s="213"/>
      <c r="Y27" s="213"/>
      <c r="Z27" s="213"/>
      <c r="AA27" s="213"/>
      <c r="AB27" s="213"/>
      <c r="AC27" s="213"/>
      <c r="AD27" s="213"/>
      <c r="AE27" s="213"/>
      <c r="AF27" s="213"/>
      <c r="AG27" s="213"/>
    </row>
    <row r="28" spans="1:33" ht="21.75" customHeight="1" x14ac:dyDescent="0.25">
      <c r="A28" s="216" t="s">
        <v>144</v>
      </c>
      <c r="B28" s="211">
        <f>'[1]Уровень исп. ГЗ'!M23</f>
        <v>85</v>
      </c>
      <c r="C28" s="212">
        <v>10</v>
      </c>
      <c r="D28" s="211"/>
      <c r="E28" s="211">
        <f>'[1]Уровень исп. ГЗ'!Q23</f>
        <v>0</v>
      </c>
      <c r="F28" s="212">
        <v>10</v>
      </c>
      <c r="G28" s="212"/>
      <c r="H28" s="212">
        <v>0</v>
      </c>
      <c r="I28" s="212"/>
      <c r="J28" s="207"/>
      <c r="K28" s="207">
        <v>-10</v>
      </c>
      <c r="L28" s="207">
        <f>'[1]Уровень сред ЗП'!J28</f>
        <v>100</v>
      </c>
      <c r="M28" s="206">
        <v>30</v>
      </c>
      <c r="N28" s="212"/>
      <c r="O28" s="206">
        <v>10</v>
      </c>
      <c r="P28" s="212"/>
      <c r="Q28" s="206">
        <v>10</v>
      </c>
      <c r="R28" s="212"/>
      <c r="S28" s="212"/>
      <c r="T28" s="206">
        <v>0</v>
      </c>
      <c r="U28" s="211">
        <f t="shared" si="0"/>
        <v>245</v>
      </c>
      <c r="V28" s="208">
        <f t="shared" si="1"/>
        <v>74.242424242424249</v>
      </c>
      <c r="W28" s="213"/>
      <c r="X28" s="213"/>
      <c r="Y28" s="213"/>
      <c r="Z28" s="213"/>
      <c r="AA28" s="213"/>
      <c r="AB28" s="213"/>
      <c r="AC28" s="213"/>
      <c r="AD28" s="213"/>
      <c r="AE28" s="213"/>
      <c r="AF28" s="213"/>
      <c r="AG28" s="213"/>
    </row>
    <row r="29" spans="1:33" ht="21.75" customHeight="1" x14ac:dyDescent="0.25">
      <c r="A29" s="216" t="s">
        <v>145</v>
      </c>
      <c r="B29" s="211">
        <f>'[1]Уровень исп. ГЗ'!M24</f>
        <v>85</v>
      </c>
      <c r="C29" s="212">
        <v>10</v>
      </c>
      <c r="D29" s="211"/>
      <c r="E29" s="211">
        <f>'[1]Уровень исп. ГЗ'!Q24</f>
        <v>50</v>
      </c>
      <c r="F29" s="212">
        <v>10</v>
      </c>
      <c r="G29" s="212"/>
      <c r="H29" s="212">
        <v>0</v>
      </c>
      <c r="I29" s="212"/>
      <c r="J29" s="207">
        <v>10</v>
      </c>
      <c r="K29" s="207"/>
      <c r="L29" s="207">
        <f>'[1]Уровень сред ЗП'!J29</f>
        <v>85</v>
      </c>
      <c r="M29" s="206">
        <v>30</v>
      </c>
      <c r="N29" s="212"/>
      <c r="O29" s="206">
        <v>10</v>
      </c>
      <c r="P29" s="212"/>
      <c r="Q29" s="206">
        <v>10</v>
      </c>
      <c r="R29" s="212"/>
      <c r="S29" s="212"/>
      <c r="T29" s="206">
        <v>0</v>
      </c>
      <c r="U29" s="211">
        <f t="shared" si="0"/>
        <v>300</v>
      </c>
      <c r="V29" s="208">
        <f t="shared" si="1"/>
        <v>90.909090909090907</v>
      </c>
      <c r="W29" s="213"/>
      <c r="X29" s="213"/>
      <c r="Y29" s="213"/>
      <c r="Z29" s="213"/>
      <c r="AA29" s="213"/>
      <c r="AB29" s="213"/>
      <c r="AC29" s="213"/>
      <c r="AD29" s="213"/>
      <c r="AE29" s="213"/>
      <c r="AF29" s="213"/>
      <c r="AG29" s="213"/>
    </row>
    <row r="30" spans="1:33" ht="21.75" customHeight="1" x14ac:dyDescent="0.25">
      <c r="A30" s="224" t="s">
        <v>36</v>
      </c>
      <c r="B30" s="211">
        <f>'[1]Уровень исп. ГЗ'!M25</f>
        <v>100</v>
      </c>
      <c r="C30" s="212">
        <v>10</v>
      </c>
      <c r="D30" s="211"/>
      <c r="E30" s="211">
        <f>'[1]Уровень исп. ГЗ'!Q25</f>
        <v>50</v>
      </c>
      <c r="F30" s="212">
        <v>10</v>
      </c>
      <c r="G30" s="212"/>
      <c r="H30" s="212">
        <v>0</v>
      </c>
      <c r="I30" s="212"/>
      <c r="J30" s="207">
        <v>10</v>
      </c>
      <c r="K30" s="207"/>
      <c r="L30" s="207">
        <f>'[1]Уровень сред ЗП'!J30</f>
        <v>100</v>
      </c>
      <c r="M30" s="206">
        <v>30</v>
      </c>
      <c r="N30" s="212"/>
      <c r="O30" s="206">
        <v>10</v>
      </c>
      <c r="P30" s="212"/>
      <c r="Q30" s="206">
        <v>10</v>
      </c>
      <c r="R30" s="212"/>
      <c r="S30" s="212"/>
      <c r="T30" s="206">
        <v>0</v>
      </c>
      <c r="U30" s="211">
        <f t="shared" si="0"/>
        <v>330</v>
      </c>
      <c r="V30" s="208">
        <f t="shared" si="1"/>
        <v>100</v>
      </c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</row>
    <row r="31" spans="1:33" s="183" customFormat="1" ht="21.75" customHeight="1" x14ac:dyDescent="0.25">
      <c r="A31" s="216" t="s">
        <v>146</v>
      </c>
      <c r="B31" s="211">
        <f>'[1]Уровень исп. ГЗ'!M26</f>
        <v>100</v>
      </c>
      <c r="C31" s="211">
        <v>10</v>
      </c>
      <c r="D31" s="211"/>
      <c r="E31" s="211">
        <f>'[1]Уровень исп. ГЗ'!Q26</f>
        <v>30</v>
      </c>
      <c r="F31" s="212">
        <v>10</v>
      </c>
      <c r="G31" s="212"/>
      <c r="H31" s="212">
        <v>0</v>
      </c>
      <c r="I31" s="212"/>
      <c r="J31" s="207">
        <v>10</v>
      </c>
      <c r="K31" s="207"/>
      <c r="L31" s="207">
        <f>'[1]Уровень сред ЗП'!J31</f>
        <v>100</v>
      </c>
      <c r="M31" s="206">
        <v>30</v>
      </c>
      <c r="N31" s="212"/>
      <c r="O31" s="206">
        <v>10</v>
      </c>
      <c r="P31" s="212"/>
      <c r="Q31" s="206">
        <v>10</v>
      </c>
      <c r="R31" s="212"/>
      <c r="S31" s="212"/>
      <c r="T31" s="206">
        <v>0</v>
      </c>
      <c r="U31" s="211">
        <f t="shared" si="0"/>
        <v>310</v>
      </c>
      <c r="V31" s="208">
        <f t="shared" si="1"/>
        <v>93.939393939393938</v>
      </c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</row>
    <row r="32" spans="1:33" ht="21.75" customHeight="1" x14ac:dyDescent="0.25">
      <c r="A32" s="216" t="s">
        <v>147</v>
      </c>
      <c r="B32" s="211">
        <f>'[1]Уровень исп. ГЗ'!M27</f>
        <v>100</v>
      </c>
      <c r="C32" s="212">
        <v>10</v>
      </c>
      <c r="D32" s="211"/>
      <c r="E32" s="211">
        <f>'[1]Уровень исп. ГЗ'!Q27</f>
        <v>50</v>
      </c>
      <c r="F32" s="212">
        <v>10</v>
      </c>
      <c r="G32" s="212"/>
      <c r="H32" s="212">
        <v>0</v>
      </c>
      <c r="I32" s="212"/>
      <c r="J32" s="207"/>
      <c r="K32" s="207">
        <v>-10</v>
      </c>
      <c r="L32" s="207">
        <f>'[1]Уровень сред ЗП'!J32</f>
        <v>85</v>
      </c>
      <c r="M32" s="206">
        <v>30</v>
      </c>
      <c r="N32" s="212"/>
      <c r="O32" s="206">
        <v>10</v>
      </c>
      <c r="P32" s="212"/>
      <c r="Q32" s="206">
        <v>10</v>
      </c>
      <c r="R32" s="212"/>
      <c r="S32" s="212"/>
      <c r="T32" s="206">
        <v>0</v>
      </c>
      <c r="U32" s="211">
        <f t="shared" si="0"/>
        <v>295</v>
      </c>
      <c r="V32" s="208">
        <f t="shared" si="1"/>
        <v>89.393939393939391</v>
      </c>
      <c r="W32" s="213"/>
      <c r="X32" s="213"/>
      <c r="Y32" s="213"/>
      <c r="Z32" s="213"/>
      <c r="AA32" s="213"/>
      <c r="AB32" s="213"/>
      <c r="AC32" s="213"/>
      <c r="AD32" s="213"/>
      <c r="AE32" s="213"/>
      <c r="AF32" s="213"/>
      <c r="AG32" s="213"/>
    </row>
    <row r="33" spans="1:33" ht="21.75" customHeight="1" x14ac:dyDescent="0.25">
      <c r="A33" s="216" t="s">
        <v>148</v>
      </c>
      <c r="B33" s="211">
        <f>'[1]Уровень исп. ГЗ'!M28</f>
        <v>100</v>
      </c>
      <c r="C33" s="212">
        <v>10</v>
      </c>
      <c r="D33" s="211"/>
      <c r="E33" s="211">
        <f>'[1]Уровень исп. ГЗ'!Q28</f>
        <v>50</v>
      </c>
      <c r="F33" s="212">
        <v>10</v>
      </c>
      <c r="G33" s="212"/>
      <c r="H33" s="212">
        <v>0</v>
      </c>
      <c r="I33" s="212"/>
      <c r="J33" s="207"/>
      <c r="K33" s="207">
        <v>-10</v>
      </c>
      <c r="L33" s="207">
        <f>'[1]Уровень сред ЗП'!J33</f>
        <v>100</v>
      </c>
      <c r="M33" s="206">
        <v>30</v>
      </c>
      <c r="N33" s="212"/>
      <c r="O33" s="206">
        <v>10</v>
      </c>
      <c r="P33" s="212"/>
      <c r="Q33" s="206">
        <v>10</v>
      </c>
      <c r="R33" s="212"/>
      <c r="S33" s="212"/>
      <c r="T33" s="206">
        <v>0</v>
      </c>
      <c r="U33" s="211">
        <f t="shared" si="0"/>
        <v>310</v>
      </c>
      <c r="V33" s="208">
        <f t="shared" si="1"/>
        <v>93.939393939393938</v>
      </c>
      <c r="W33" s="213"/>
      <c r="X33" s="213"/>
      <c r="Y33" s="213"/>
      <c r="Z33" s="213"/>
      <c r="AA33" s="213"/>
      <c r="AB33" s="213"/>
      <c r="AC33" s="213"/>
      <c r="AD33" s="213"/>
      <c r="AE33" s="213"/>
      <c r="AF33" s="213"/>
      <c r="AG33" s="213"/>
    </row>
    <row r="34" spans="1:33" ht="21.75" customHeight="1" x14ac:dyDescent="0.25">
      <c r="A34" s="216" t="s">
        <v>149</v>
      </c>
      <c r="B34" s="211">
        <f>'[1]Уровень исп. ГЗ'!M29</f>
        <v>100</v>
      </c>
      <c r="C34" s="212">
        <v>10</v>
      </c>
      <c r="D34" s="211"/>
      <c r="E34" s="211">
        <f>'[1]Уровень исп. ГЗ'!Q29</f>
        <v>0</v>
      </c>
      <c r="F34" s="212">
        <v>10</v>
      </c>
      <c r="G34" s="212"/>
      <c r="H34" s="212">
        <v>0</v>
      </c>
      <c r="I34" s="212"/>
      <c r="J34" s="207"/>
      <c r="K34" s="207">
        <v>-10</v>
      </c>
      <c r="L34" s="207">
        <f>'[1]Уровень сред ЗП'!J34</f>
        <v>85</v>
      </c>
      <c r="M34" s="206">
        <v>30</v>
      </c>
      <c r="N34" s="212"/>
      <c r="O34" s="206">
        <v>10</v>
      </c>
      <c r="P34" s="212"/>
      <c r="Q34" s="206">
        <v>10</v>
      </c>
      <c r="R34" s="212"/>
      <c r="S34" s="212"/>
      <c r="T34" s="206">
        <v>0</v>
      </c>
      <c r="U34" s="211">
        <f t="shared" si="0"/>
        <v>245</v>
      </c>
      <c r="V34" s="208">
        <f t="shared" si="1"/>
        <v>74.242424242424249</v>
      </c>
      <c r="W34" s="213"/>
      <c r="X34" s="213"/>
      <c r="Y34" s="213"/>
      <c r="Z34" s="213"/>
      <c r="AA34" s="213"/>
      <c r="AB34" s="213"/>
      <c r="AC34" s="213"/>
      <c r="AD34" s="213"/>
      <c r="AE34" s="213"/>
      <c r="AF34" s="213"/>
      <c r="AG34" s="213"/>
    </row>
    <row r="35" spans="1:33" ht="21.75" customHeight="1" x14ac:dyDescent="0.25">
      <c r="A35" s="216" t="s">
        <v>150</v>
      </c>
      <c r="B35" s="211">
        <f>'[1]Уровень исп. ГЗ'!M30</f>
        <v>100</v>
      </c>
      <c r="C35" s="212">
        <v>10</v>
      </c>
      <c r="D35" s="211"/>
      <c r="E35" s="211">
        <f>'[1]Уровень исп. ГЗ'!Q30</f>
        <v>50</v>
      </c>
      <c r="F35" s="212">
        <v>10</v>
      </c>
      <c r="G35" s="212"/>
      <c r="H35" s="212">
        <v>0</v>
      </c>
      <c r="I35" s="212"/>
      <c r="J35" s="207"/>
      <c r="K35" s="207">
        <v>-10</v>
      </c>
      <c r="L35" s="207">
        <f>'[1]Уровень сред ЗП'!J35</f>
        <v>100</v>
      </c>
      <c r="M35" s="206">
        <v>30</v>
      </c>
      <c r="N35" s="212"/>
      <c r="O35" s="206">
        <v>10</v>
      </c>
      <c r="P35" s="212"/>
      <c r="Q35" s="206">
        <v>10</v>
      </c>
      <c r="R35" s="212"/>
      <c r="S35" s="212"/>
      <c r="T35" s="206">
        <v>0</v>
      </c>
      <c r="U35" s="211">
        <f t="shared" si="0"/>
        <v>310</v>
      </c>
      <c r="V35" s="208">
        <f t="shared" si="1"/>
        <v>93.939393939393938</v>
      </c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</row>
    <row r="36" spans="1:33" ht="21.75" customHeight="1" x14ac:dyDescent="0.25">
      <c r="A36" s="216" t="s">
        <v>151</v>
      </c>
      <c r="B36" s="211">
        <f>'[1]Уровень исп. ГЗ'!M31</f>
        <v>100</v>
      </c>
      <c r="C36" s="212">
        <v>10</v>
      </c>
      <c r="D36" s="211"/>
      <c r="E36" s="211">
        <f>'[1]Уровень исп. ГЗ'!Q31</f>
        <v>0</v>
      </c>
      <c r="F36" s="212">
        <v>10</v>
      </c>
      <c r="G36" s="212"/>
      <c r="H36" s="212">
        <v>0</v>
      </c>
      <c r="I36" s="212"/>
      <c r="J36" s="207"/>
      <c r="K36" s="207">
        <v>-10</v>
      </c>
      <c r="L36" s="207">
        <f>'[1]Уровень сред ЗП'!J36</f>
        <v>85</v>
      </c>
      <c r="M36" s="206">
        <v>30</v>
      </c>
      <c r="N36" s="212"/>
      <c r="O36" s="206">
        <v>10</v>
      </c>
      <c r="P36" s="212"/>
      <c r="Q36" s="206">
        <v>10</v>
      </c>
      <c r="R36" s="212"/>
      <c r="S36" s="212"/>
      <c r="T36" s="206">
        <v>0</v>
      </c>
      <c r="U36" s="211">
        <f t="shared" si="0"/>
        <v>245</v>
      </c>
      <c r="V36" s="208">
        <f t="shared" si="1"/>
        <v>74.242424242424249</v>
      </c>
      <c r="W36" s="213"/>
      <c r="X36" s="213"/>
      <c r="Y36" s="213"/>
      <c r="Z36" s="213"/>
      <c r="AA36" s="213"/>
      <c r="AB36" s="213"/>
      <c r="AC36" s="213"/>
      <c r="AD36" s="213"/>
      <c r="AE36" s="213"/>
      <c r="AF36" s="213"/>
      <c r="AG36" s="213"/>
    </row>
    <row r="37" spans="1:33" s="183" customFormat="1" ht="21.75" customHeight="1" x14ac:dyDescent="0.25">
      <c r="A37" s="216" t="s">
        <v>43</v>
      </c>
      <c r="B37" s="211">
        <f>'[1]Уровень исп. ГЗ'!M32</f>
        <v>0</v>
      </c>
      <c r="C37" s="211">
        <v>10</v>
      </c>
      <c r="D37" s="211"/>
      <c r="E37" s="211">
        <f>'[1]Уровень исп. ГЗ'!Q32</f>
        <v>0</v>
      </c>
      <c r="F37" s="212">
        <v>10</v>
      </c>
      <c r="G37" s="212"/>
      <c r="H37" s="212">
        <v>0</v>
      </c>
      <c r="I37" s="212"/>
      <c r="J37" s="207">
        <v>10</v>
      </c>
      <c r="K37" s="207"/>
      <c r="L37" s="207">
        <f>'[1]Уровень сред ЗП'!J37</f>
        <v>100</v>
      </c>
      <c r="M37" s="206"/>
      <c r="N37" s="212">
        <v>-30</v>
      </c>
      <c r="O37" s="206">
        <v>10</v>
      </c>
      <c r="P37" s="212"/>
      <c r="Q37" s="206">
        <v>10</v>
      </c>
      <c r="R37" s="212"/>
      <c r="S37" s="212"/>
      <c r="T37" s="206">
        <v>0</v>
      </c>
      <c r="U37" s="211">
        <f t="shared" si="0"/>
        <v>120</v>
      </c>
      <c r="V37" s="208">
        <f t="shared" si="1"/>
        <v>36.363636363636367</v>
      </c>
      <c r="W37" s="213"/>
      <c r="X37" s="213"/>
      <c r="Y37" s="213"/>
      <c r="Z37" s="213"/>
      <c r="AA37" s="213"/>
      <c r="AB37" s="213"/>
      <c r="AC37" s="213"/>
      <c r="AD37" s="213"/>
      <c r="AE37" s="213"/>
      <c r="AF37" s="213"/>
      <c r="AG37" s="213"/>
    </row>
    <row r="38" spans="1:33" ht="21.75" customHeight="1" x14ac:dyDescent="0.25">
      <c r="A38" s="225" t="s">
        <v>152</v>
      </c>
      <c r="B38" s="211">
        <f>'[1]Уровень исп. ГЗ'!M62</f>
        <v>85</v>
      </c>
      <c r="C38" s="212">
        <v>10</v>
      </c>
      <c r="D38" s="211"/>
      <c r="E38" s="211">
        <f>'[1]Уровень исп. ГЗ'!Q62</f>
        <v>0</v>
      </c>
      <c r="F38" s="212">
        <v>10</v>
      </c>
      <c r="G38" s="212"/>
      <c r="H38" s="212">
        <v>0</v>
      </c>
      <c r="I38" s="212"/>
      <c r="J38" s="207">
        <v>10</v>
      </c>
      <c r="K38" s="207"/>
      <c r="L38" s="207">
        <f>'[1]Уровень сред ЗП'!F46</f>
        <v>100</v>
      </c>
      <c r="M38" s="206">
        <v>30</v>
      </c>
      <c r="N38" s="212"/>
      <c r="O38" s="206">
        <v>10</v>
      </c>
      <c r="P38" s="212"/>
      <c r="Q38" s="206">
        <v>10</v>
      </c>
      <c r="R38" s="212"/>
      <c r="S38" s="212"/>
      <c r="T38" s="206">
        <v>0</v>
      </c>
      <c r="U38" s="211">
        <f t="shared" ref="U38:U45" si="2">SUM(B38:T38)</f>
        <v>265</v>
      </c>
      <c r="V38" s="208">
        <f t="shared" si="1"/>
        <v>80.303030303030297</v>
      </c>
      <c r="W38" s="213"/>
      <c r="X38" s="213"/>
      <c r="Y38" s="213"/>
      <c r="Z38" s="213"/>
      <c r="AA38" s="213"/>
      <c r="AB38" s="213"/>
      <c r="AC38" s="213"/>
      <c r="AD38" s="213"/>
      <c r="AE38" s="213"/>
      <c r="AF38" s="213"/>
      <c r="AG38" s="213"/>
    </row>
    <row r="39" spans="1:33" ht="21.75" customHeight="1" x14ac:dyDescent="0.25">
      <c r="A39" s="215" t="s">
        <v>153</v>
      </c>
      <c r="B39" s="211">
        <f>'[1]Уровень исп. ГЗ'!M63</f>
        <v>85</v>
      </c>
      <c r="C39" s="212">
        <v>10</v>
      </c>
      <c r="D39" s="211"/>
      <c r="E39" s="211">
        <f>'[1]Уровень исп. ГЗ'!Q63</f>
        <v>50</v>
      </c>
      <c r="F39" s="212">
        <v>10</v>
      </c>
      <c r="G39" s="212"/>
      <c r="H39" s="212">
        <v>0</v>
      </c>
      <c r="I39" s="212"/>
      <c r="J39" s="207">
        <v>10</v>
      </c>
      <c r="K39" s="207"/>
      <c r="L39" s="207">
        <f>'[1]Уровень сред ЗП'!F47</f>
        <v>100</v>
      </c>
      <c r="M39" s="206">
        <v>30</v>
      </c>
      <c r="N39" s="212"/>
      <c r="O39" s="206">
        <v>10</v>
      </c>
      <c r="P39" s="212"/>
      <c r="Q39" s="206">
        <v>10</v>
      </c>
      <c r="R39" s="212"/>
      <c r="S39" s="212"/>
      <c r="T39" s="206">
        <v>0</v>
      </c>
      <c r="U39" s="211">
        <f t="shared" si="2"/>
        <v>315</v>
      </c>
      <c r="V39" s="208">
        <f t="shared" si="1"/>
        <v>95.454545454545453</v>
      </c>
      <c r="W39" s="213"/>
      <c r="X39" s="213"/>
      <c r="Y39" s="213"/>
      <c r="Z39" s="213"/>
      <c r="AA39" s="213"/>
      <c r="AB39" s="213"/>
      <c r="AC39" s="213"/>
      <c r="AD39" s="213"/>
      <c r="AE39" s="213"/>
      <c r="AF39" s="213"/>
      <c r="AG39" s="213"/>
    </row>
    <row r="40" spans="1:33" ht="21.75" customHeight="1" x14ac:dyDescent="0.25">
      <c r="A40" s="215" t="s">
        <v>154</v>
      </c>
      <c r="B40" s="211">
        <f>'[1]Уровень исп. ГЗ'!M64</f>
        <v>85</v>
      </c>
      <c r="C40" s="212">
        <v>10</v>
      </c>
      <c r="D40" s="211"/>
      <c r="E40" s="211">
        <f>'[1]Уровень исп. ГЗ'!Q64</f>
        <v>0</v>
      </c>
      <c r="F40" s="212">
        <v>10</v>
      </c>
      <c r="G40" s="212"/>
      <c r="H40" s="212">
        <v>0</v>
      </c>
      <c r="I40" s="212"/>
      <c r="J40" s="207">
        <v>10</v>
      </c>
      <c r="K40" s="207"/>
      <c r="L40" s="207">
        <f>'[1]Уровень сред ЗП'!F48</f>
        <v>100</v>
      </c>
      <c r="M40" s="206">
        <v>30</v>
      </c>
      <c r="N40" s="212"/>
      <c r="O40" s="206">
        <v>10</v>
      </c>
      <c r="P40" s="212"/>
      <c r="Q40" s="206">
        <v>10</v>
      </c>
      <c r="R40" s="212"/>
      <c r="S40" s="212"/>
      <c r="T40" s="206">
        <v>0</v>
      </c>
      <c r="U40" s="211">
        <f t="shared" si="2"/>
        <v>265</v>
      </c>
      <c r="V40" s="208">
        <f t="shared" si="1"/>
        <v>80.303030303030297</v>
      </c>
      <c r="W40" s="213"/>
      <c r="X40" s="213"/>
      <c r="Y40" s="213"/>
      <c r="Z40" s="213"/>
      <c r="AA40" s="213"/>
      <c r="AB40" s="213"/>
      <c r="AC40" s="213"/>
      <c r="AD40" s="213"/>
      <c r="AE40" s="213"/>
      <c r="AF40" s="213"/>
      <c r="AG40" s="213"/>
    </row>
    <row r="41" spans="1:33" ht="21.75" customHeight="1" x14ac:dyDescent="0.25">
      <c r="A41" s="215" t="s">
        <v>155</v>
      </c>
      <c r="B41" s="211">
        <f>'[1]Уровень исп. ГЗ'!M65</f>
        <v>100</v>
      </c>
      <c r="C41" s="212">
        <v>10</v>
      </c>
      <c r="D41" s="211"/>
      <c r="E41" s="211">
        <f>'[1]Уровень исп. ГЗ'!Q65</f>
        <v>0</v>
      </c>
      <c r="F41" s="212">
        <v>10</v>
      </c>
      <c r="G41" s="212"/>
      <c r="H41" s="212">
        <v>0</v>
      </c>
      <c r="I41" s="212"/>
      <c r="J41" s="207">
        <v>10</v>
      </c>
      <c r="K41" s="207"/>
      <c r="L41" s="207">
        <f>'[1]Уровень сред ЗП'!F49</f>
        <v>100</v>
      </c>
      <c r="M41" s="206">
        <v>30</v>
      </c>
      <c r="N41" s="212"/>
      <c r="O41" s="206">
        <v>10</v>
      </c>
      <c r="P41" s="212"/>
      <c r="Q41" s="206">
        <v>10</v>
      </c>
      <c r="R41" s="212"/>
      <c r="S41" s="212"/>
      <c r="T41" s="206">
        <v>0</v>
      </c>
      <c r="U41" s="211">
        <f t="shared" si="2"/>
        <v>280</v>
      </c>
      <c r="V41" s="208">
        <f t="shared" si="1"/>
        <v>84.848484848484844</v>
      </c>
      <c r="W41" s="213"/>
      <c r="X41" s="213"/>
      <c r="Y41" s="213"/>
      <c r="Z41" s="213"/>
      <c r="AA41" s="213"/>
      <c r="AB41" s="213"/>
      <c r="AC41" s="213"/>
      <c r="AD41" s="213"/>
      <c r="AE41" s="213"/>
      <c r="AF41" s="213"/>
      <c r="AG41" s="213"/>
    </row>
    <row r="42" spans="1:33" ht="21.75" customHeight="1" x14ac:dyDescent="0.25">
      <c r="A42" s="226" t="s">
        <v>82</v>
      </c>
      <c r="B42" s="227">
        <f>'[1]Уровень исп. ГЗ'!M78</f>
        <v>100</v>
      </c>
      <c r="C42" s="212">
        <v>10</v>
      </c>
      <c r="D42" s="211"/>
      <c r="E42" s="211">
        <f>'[1]Уровень исп. ГЗ'!Q78</f>
        <v>0</v>
      </c>
      <c r="F42" s="212">
        <v>10</v>
      </c>
      <c r="G42" s="212"/>
      <c r="H42" s="212">
        <v>0</v>
      </c>
      <c r="I42" s="212"/>
      <c r="J42" s="207">
        <v>10</v>
      </c>
      <c r="K42" s="207"/>
      <c r="L42" s="207">
        <f>'[1]Уровень сред ЗП'!F50</f>
        <v>85</v>
      </c>
      <c r="M42" s="206">
        <v>30</v>
      </c>
      <c r="N42" s="212"/>
      <c r="O42" s="206">
        <v>10</v>
      </c>
      <c r="P42" s="212"/>
      <c r="Q42" s="206">
        <v>10</v>
      </c>
      <c r="R42" s="212"/>
      <c r="S42" s="212"/>
      <c r="T42" s="206">
        <v>0</v>
      </c>
      <c r="U42" s="211">
        <f t="shared" si="2"/>
        <v>265</v>
      </c>
      <c r="V42" s="208">
        <f t="shared" si="1"/>
        <v>80.303030303030297</v>
      </c>
      <c r="W42" s="213"/>
      <c r="X42" s="213"/>
      <c r="Y42" s="213"/>
      <c r="Z42" s="213"/>
      <c r="AA42" s="213"/>
      <c r="AB42" s="213"/>
      <c r="AC42" s="213"/>
      <c r="AD42" s="213"/>
      <c r="AE42" s="213"/>
      <c r="AF42" s="213"/>
      <c r="AG42" s="213"/>
    </row>
    <row r="43" spans="1:33" ht="21.75" customHeight="1" x14ac:dyDescent="0.25">
      <c r="A43" s="228" t="s">
        <v>156</v>
      </c>
      <c r="B43" s="211">
        <f>'[1]Уровень исп. ГЗ'!M71</f>
        <v>85</v>
      </c>
      <c r="C43" s="212">
        <v>10</v>
      </c>
      <c r="D43" s="211"/>
      <c r="E43" s="211">
        <f>'[1]Уровень исп. ГЗ'!Q71</f>
        <v>0</v>
      </c>
      <c r="F43" s="212">
        <v>10</v>
      </c>
      <c r="G43" s="212"/>
      <c r="H43" s="212">
        <v>0</v>
      </c>
      <c r="I43" s="212"/>
      <c r="J43" s="207">
        <v>10</v>
      </c>
      <c r="K43" s="207"/>
      <c r="L43" s="207">
        <f>'[1]Уровень сред ЗП'!F52</f>
        <v>100</v>
      </c>
      <c r="M43" s="206">
        <v>30</v>
      </c>
      <c r="N43" s="212"/>
      <c r="O43" s="206">
        <v>10</v>
      </c>
      <c r="P43" s="212"/>
      <c r="Q43" s="206">
        <v>10</v>
      </c>
      <c r="R43" s="212"/>
      <c r="S43" s="212"/>
      <c r="T43" s="206">
        <v>0</v>
      </c>
      <c r="U43" s="211">
        <f t="shared" si="2"/>
        <v>265</v>
      </c>
      <c r="V43" s="208">
        <f t="shared" si="1"/>
        <v>80.303030303030297</v>
      </c>
      <c r="W43" s="213"/>
      <c r="X43" s="213"/>
      <c r="Y43" s="213"/>
      <c r="Z43" s="213"/>
      <c r="AA43" s="213"/>
      <c r="AB43" s="213"/>
      <c r="AC43" s="213"/>
      <c r="AD43" s="213"/>
      <c r="AE43" s="213"/>
      <c r="AF43" s="213"/>
      <c r="AG43" s="213"/>
    </row>
    <row r="44" spans="1:33" ht="21.75" customHeight="1" x14ac:dyDescent="0.25">
      <c r="A44" s="228" t="s">
        <v>157</v>
      </c>
      <c r="B44" s="211">
        <f>'[1]Уровень исп. ГЗ'!M72</f>
        <v>85</v>
      </c>
      <c r="C44" s="212">
        <v>10</v>
      </c>
      <c r="D44" s="211"/>
      <c r="E44" s="211">
        <f>'[1]Уровень исп. ГЗ'!Q72</f>
        <v>0</v>
      </c>
      <c r="F44" s="212">
        <v>10</v>
      </c>
      <c r="G44" s="212"/>
      <c r="H44" s="212">
        <v>0</v>
      </c>
      <c r="I44" s="212"/>
      <c r="J44" s="207">
        <v>10</v>
      </c>
      <c r="K44" s="207"/>
      <c r="L44" s="207">
        <f>'[1]Уровень сред ЗП'!F53</f>
        <v>100</v>
      </c>
      <c r="M44" s="206">
        <v>30</v>
      </c>
      <c r="N44" s="212"/>
      <c r="O44" s="206">
        <v>10</v>
      </c>
      <c r="P44" s="212"/>
      <c r="Q44" s="206">
        <v>10</v>
      </c>
      <c r="R44" s="212"/>
      <c r="S44" s="212"/>
      <c r="T44" s="206">
        <v>0</v>
      </c>
      <c r="U44" s="211">
        <f t="shared" si="2"/>
        <v>265</v>
      </c>
      <c r="V44" s="208">
        <f t="shared" si="1"/>
        <v>80.303030303030297</v>
      </c>
      <c r="W44" s="213"/>
      <c r="X44" s="213"/>
      <c r="Y44" s="213"/>
      <c r="Z44" s="213"/>
      <c r="AA44" s="213"/>
      <c r="AB44" s="213"/>
      <c r="AC44" s="213"/>
      <c r="AD44" s="213"/>
      <c r="AE44" s="213"/>
      <c r="AF44" s="213"/>
      <c r="AG44" s="213"/>
    </row>
    <row r="45" spans="1:33" ht="21.75" customHeight="1" x14ac:dyDescent="0.25">
      <c r="A45" s="228" t="s">
        <v>158</v>
      </c>
      <c r="B45" s="211">
        <f>'[1]Уровень исп. ГЗ'!M73</f>
        <v>100</v>
      </c>
      <c r="C45" s="212">
        <v>10</v>
      </c>
      <c r="D45" s="211"/>
      <c r="E45" s="211">
        <f>'[1]Уровень исп. ГЗ'!Q73</f>
        <v>50</v>
      </c>
      <c r="F45" s="212">
        <v>10</v>
      </c>
      <c r="G45" s="212"/>
      <c r="H45" s="212">
        <v>0</v>
      </c>
      <c r="I45" s="212"/>
      <c r="J45" s="207"/>
      <c r="K45" s="207">
        <v>-10</v>
      </c>
      <c r="L45" s="207">
        <f>'[1]Уровень сред ЗП'!F54</f>
        <v>100</v>
      </c>
      <c r="M45" s="206">
        <v>30</v>
      </c>
      <c r="N45" s="212"/>
      <c r="O45" s="206">
        <v>10</v>
      </c>
      <c r="P45" s="212"/>
      <c r="Q45" s="206">
        <v>10</v>
      </c>
      <c r="R45" s="212"/>
      <c r="S45" s="212"/>
      <c r="T45" s="206">
        <v>0</v>
      </c>
      <c r="U45" s="211">
        <f t="shared" si="2"/>
        <v>310</v>
      </c>
      <c r="V45" s="208">
        <f t="shared" si="1"/>
        <v>93.939393939393938</v>
      </c>
      <c r="W45" s="213"/>
      <c r="X45" s="213"/>
      <c r="Y45" s="213"/>
      <c r="Z45" s="213"/>
      <c r="AA45" s="213"/>
      <c r="AB45" s="213"/>
      <c r="AC45" s="213"/>
      <c r="AD45" s="213"/>
      <c r="AE45" s="213"/>
      <c r="AF45" s="213"/>
      <c r="AG45" s="213"/>
    </row>
    <row r="46" spans="1:33" ht="18.75" x14ac:dyDescent="0.25">
      <c r="A46" s="229"/>
      <c r="B46" s="230"/>
      <c r="C46" s="230"/>
      <c r="D46" s="230"/>
      <c r="E46" s="230"/>
      <c r="F46" s="231"/>
      <c r="G46" s="231"/>
      <c r="H46" s="231"/>
      <c r="I46" s="231"/>
      <c r="J46" s="232"/>
      <c r="K46" s="232"/>
      <c r="L46" s="232"/>
      <c r="M46" s="231"/>
      <c r="N46" s="231"/>
      <c r="O46" s="231"/>
      <c r="P46" s="231"/>
      <c r="Q46" s="231"/>
      <c r="R46" s="231"/>
      <c r="S46" s="231"/>
      <c r="T46" s="231"/>
      <c r="U46" s="230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</row>
    <row r="47" spans="1:33" ht="18.75" customHeight="1" x14ac:dyDescent="0.25">
      <c r="A47" s="234" t="s">
        <v>159</v>
      </c>
      <c r="B47" s="234"/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</row>
    <row r="48" spans="1:33" ht="18.75" x14ac:dyDescent="0.25">
      <c r="A48" s="235"/>
      <c r="B48" s="236"/>
      <c r="C48" s="236"/>
      <c r="D48" s="236"/>
      <c r="E48" s="236"/>
      <c r="F48" s="237"/>
      <c r="G48" s="237"/>
      <c r="H48" s="237"/>
      <c r="I48" s="237"/>
      <c r="J48" s="238"/>
      <c r="K48" s="238"/>
      <c r="L48" s="238"/>
      <c r="M48" s="237"/>
      <c r="N48" s="237"/>
      <c r="O48" s="237"/>
      <c r="P48" s="237"/>
      <c r="Q48" s="237"/>
      <c r="R48" s="237"/>
      <c r="S48" s="237"/>
      <c r="T48" s="237"/>
      <c r="U48" s="236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</row>
    <row r="49" spans="1:33" ht="18.75" customHeight="1" x14ac:dyDescent="0.25">
      <c r="A49" s="234" t="s">
        <v>160</v>
      </c>
      <c r="B49" s="234"/>
      <c r="C49" s="234"/>
      <c r="D49" s="234"/>
      <c r="E49" s="234"/>
      <c r="F49" s="234"/>
      <c r="G49" s="234"/>
      <c r="H49" s="234"/>
      <c r="I49" s="234"/>
      <c r="J49" s="234"/>
      <c r="K49" s="234"/>
      <c r="L49" s="234"/>
      <c r="M49" s="234"/>
      <c r="N49" s="234"/>
      <c r="O49" s="234"/>
      <c r="P49" s="234"/>
      <c r="Q49" s="234"/>
      <c r="R49" s="234"/>
      <c r="S49" s="234"/>
      <c r="T49" s="234"/>
      <c r="U49" s="234"/>
      <c r="V49" s="234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33"/>
    </row>
    <row r="50" spans="1:33" ht="18.75" customHeight="1" x14ac:dyDescent="0.25">
      <c r="A50" s="239"/>
      <c r="B50" s="239"/>
      <c r="C50" s="239"/>
      <c r="D50" s="239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</row>
    <row r="51" spans="1:33" ht="18.75" customHeight="1" x14ac:dyDescent="0.25">
      <c r="A51" s="239"/>
      <c r="B51" s="239"/>
      <c r="C51" s="239"/>
      <c r="D51" s="239"/>
      <c r="E51" s="239"/>
      <c r="F51" s="239"/>
      <c r="G51" s="239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3"/>
      <c r="X51" s="233"/>
      <c r="Y51" s="233"/>
      <c r="Z51" s="233"/>
      <c r="AA51" s="233"/>
      <c r="AB51" s="233"/>
      <c r="AC51" s="233"/>
      <c r="AD51" s="233"/>
      <c r="AE51" s="233"/>
      <c r="AF51" s="233"/>
      <c r="AG51" s="233"/>
    </row>
    <row r="52" spans="1:33" ht="18.75" customHeight="1" x14ac:dyDescent="0.25">
      <c r="A52" s="240" t="s">
        <v>161</v>
      </c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</row>
    <row r="53" spans="1:33" ht="18.75" customHeight="1" x14ac:dyDescent="0.25">
      <c r="A53" s="240" t="s">
        <v>162</v>
      </c>
      <c r="B53" s="240"/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</row>
    <row r="54" spans="1:33" ht="18.75" customHeight="1" x14ac:dyDescent="0.25">
      <c r="A54" s="239"/>
      <c r="B54" s="239"/>
      <c r="C54" s="239"/>
      <c r="D54" s="239"/>
      <c r="E54" s="239"/>
      <c r="F54" s="239"/>
      <c r="G54" s="239"/>
      <c r="H54" s="239"/>
      <c r="I54" s="239"/>
      <c r="J54" s="239"/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  <c r="V54" s="239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</row>
  </sheetData>
  <mergeCells count="22">
    <mergeCell ref="Q3:R3"/>
    <mergeCell ref="S3:T3"/>
    <mergeCell ref="A47:V47"/>
    <mergeCell ref="A49:V49"/>
    <mergeCell ref="A52:V52"/>
    <mergeCell ref="A53:V53"/>
    <mergeCell ref="C3:D3"/>
    <mergeCell ref="F3:G3"/>
    <mergeCell ref="H3:I3"/>
    <mergeCell ref="J3:K3"/>
    <mergeCell ref="M3:N3"/>
    <mergeCell ref="O3:P3"/>
    <mergeCell ref="A1:V1"/>
    <mergeCell ref="C2:D2"/>
    <mergeCell ref="F2:G2"/>
    <mergeCell ref="H2:I2"/>
    <mergeCell ref="J2:K2"/>
    <mergeCell ref="M2:N2"/>
    <mergeCell ref="O2:P2"/>
    <mergeCell ref="Q2:R2"/>
    <mergeCell ref="S2:T2"/>
    <mergeCell ref="V2:V4"/>
  </mergeCells>
  <printOptions horizontalCentered="1"/>
  <pageMargins left="0" right="0" top="0.55118110236220474" bottom="0.55118110236220474" header="0.31496062992125984" footer="0.31496062992125984"/>
  <pageSetup paperSize="9" scale="52" orientation="landscape" horizontalDpi="180" verticalDpi="180" r:id="rId1"/>
  <colBreaks count="1" manualBreakCount="1">
    <brk id="22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Уровень исп. ГЗ</vt:lpstr>
      <vt:lpstr>Оценка эффективности рук.</vt:lpstr>
      <vt:lpstr>'Оценка эффективности рук.'!Заголовки_для_печати</vt:lpstr>
      <vt:lpstr>'Оценка эффективности рук.'!Область_печати</vt:lpstr>
      <vt:lpstr>'Уровень исп. ГЗ'!Область_печати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Musya</dc:creator>
  <cp:lastModifiedBy>Musya</cp:lastModifiedBy>
  <dcterms:created xsi:type="dcterms:W3CDTF">2021-08-02T14:33:22Z</dcterms:created>
  <dcterms:modified xsi:type="dcterms:W3CDTF">2021-08-02T14:34:01Z</dcterms:modified>
</cp:coreProperties>
</file>